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EF754EF0-C920-4E0F-979A-B72EC3ABB417}" xr6:coauthVersionLast="43" xr6:coauthVersionMax="43" xr10:uidLastSave="{00000000-0000-0000-0000-000000000000}"/>
  <bookViews>
    <workbookView xWindow="-108" yWindow="-108" windowWidth="23256" windowHeight="12576" xr2:uid="{00000000-000D-0000-FFFF-FFFF00000000}"/>
  </bookViews>
  <sheets>
    <sheet name="Содержание" sheetId="6" r:id="rId1"/>
    <sheet name="BS" sheetId="2" r:id="rId2"/>
    <sheet name="PL" sheetId="1" r:id="rId3"/>
    <sheet name="CF" sheetId="3" r:id="rId4"/>
    <sheet name="Фин и опер показатели" sheetId="7" r:id="rId5"/>
    <sheet name="Расшифровки PL" sheetId="9" r:id="rId6"/>
  </sheets>
  <definedNames>
    <definedName name="_ftn1" localSheetId="2">PL!$D$53</definedName>
    <definedName name="_ftn1" localSheetId="5">'Расшифровки PL'!#REF!</definedName>
    <definedName name="_ftnref1" localSheetId="2">PL!$D$49</definedName>
    <definedName name="_ftnref1" localSheetId="5">'Расшифровки PL'!#REF!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9" i="1" l="1"/>
  <c r="M49" i="1"/>
  <c r="T49" i="1"/>
  <c r="N49" i="1"/>
  <c r="I31" i="7"/>
  <c r="S49" i="1"/>
  <c r="Z49" i="1"/>
  <c r="AA49" i="1"/>
  <c r="W52" i="7" l="1"/>
  <c r="W51" i="7"/>
  <c r="H49" i="7"/>
  <c r="O17" i="3"/>
  <c r="F29" i="9"/>
  <c r="F45" i="9"/>
  <c r="G37" i="7" l="1"/>
  <c r="T37" i="7"/>
  <c r="AC31" i="7"/>
  <c r="AC37" i="7" s="1"/>
  <c r="AB31" i="7"/>
  <c r="AB37" i="7" s="1"/>
  <c r="AA31" i="7"/>
  <c r="AA37" i="7" s="1"/>
  <c r="V31" i="7"/>
  <c r="V37" i="7" s="1"/>
  <c r="U31" i="7"/>
  <c r="U37" i="7" s="1"/>
  <c r="T31" i="7"/>
  <c r="O31" i="7"/>
  <c r="O37" i="7" s="1"/>
  <c r="N31" i="7"/>
  <c r="N37" i="7" s="1"/>
  <c r="I37" i="7"/>
  <c r="H31" i="7"/>
  <c r="H37" i="7" s="1"/>
  <c r="G31" i="7"/>
  <c r="AC49" i="7" l="1"/>
  <c r="AC46" i="7"/>
  <c r="AC45" i="7"/>
  <c r="AC44" i="7"/>
  <c r="AC40" i="7"/>
  <c r="V23" i="7"/>
  <c r="T23" i="7"/>
  <c r="I23" i="7"/>
  <c r="G23" i="7"/>
  <c r="AC21" i="7"/>
  <c r="AC23" i="7" s="1"/>
  <c r="AC25" i="7" s="1"/>
  <c r="AB21" i="7"/>
  <c r="AB23" i="7" s="1"/>
  <c r="AA21" i="7"/>
  <c r="AA23" i="7" s="1"/>
  <c r="W21" i="7"/>
  <c r="W23" i="7" s="1"/>
  <c r="U21" i="7"/>
  <c r="U23" i="7" s="1"/>
  <c r="T21" i="7"/>
  <c r="O21" i="7"/>
  <c r="O23" i="7" s="1"/>
  <c r="N21" i="7"/>
  <c r="N23" i="7" s="1"/>
  <c r="I21" i="7"/>
  <c r="H21" i="7"/>
  <c r="H23" i="7" s="1"/>
  <c r="G21" i="7"/>
  <c r="AC12" i="7"/>
  <c r="V40" i="7"/>
  <c r="AB72" i="9"/>
  <c r="AB61" i="9"/>
  <c r="AB7" i="9"/>
  <c r="AB45" i="9"/>
  <c r="AB29" i="9"/>
  <c r="AB15" i="9"/>
  <c r="T15" i="9"/>
  <c r="AB56" i="3"/>
  <c r="AB59" i="3" s="1"/>
  <c r="AB16" i="1"/>
  <c r="U8" i="1"/>
  <c r="U9" i="1" s="1"/>
  <c r="U14" i="1" s="1"/>
  <c r="U22" i="1" s="1"/>
  <c r="AC58" i="2"/>
  <c r="AC59" i="2" s="1"/>
  <c r="AC46" i="2"/>
  <c r="AC35" i="2"/>
  <c r="AC37" i="2" s="1"/>
  <c r="AC60" i="2" s="1"/>
  <c r="AC25" i="2"/>
  <c r="AC26" i="2" s="1"/>
  <c r="AC17" i="2"/>
  <c r="AC43" i="7" l="1"/>
  <c r="AC41" i="7" s="1"/>
  <c r="AC39" i="7" s="1"/>
  <c r="Z15" i="9"/>
  <c r="S15" i="9"/>
  <c r="AA29" i="9" l="1"/>
  <c r="AA15" i="9"/>
  <c r="AA72" i="9" l="1"/>
  <c r="AA61" i="9"/>
  <c r="AA45" i="9"/>
  <c r="AA7" i="9"/>
  <c r="W8" i="7"/>
  <c r="AB49" i="7"/>
  <c r="AB46" i="7"/>
  <c r="AB45" i="7"/>
  <c r="AB44" i="7"/>
  <c r="AB25" i="7"/>
  <c r="P18" i="7"/>
  <c r="AA54" i="3"/>
  <c r="AA45" i="3"/>
  <c r="AA29" i="3"/>
  <c r="AA35" i="3" s="1"/>
  <c r="AB40" i="7" s="1"/>
  <c r="V49" i="1"/>
  <c r="AA34" i="1"/>
  <c r="AA39" i="1"/>
  <c r="AB58" i="2"/>
  <c r="AA58" i="2"/>
  <c r="V58" i="2"/>
  <c r="U58" i="2"/>
  <c r="P57" i="2"/>
  <c r="P41" i="2"/>
  <c r="AB46" i="2"/>
  <c r="AB35" i="2"/>
  <c r="AB37" i="2" s="1"/>
  <c r="AB25" i="2"/>
  <c r="AB17" i="2"/>
  <c r="AB59" i="2" l="1"/>
  <c r="AB60" i="2" s="1"/>
  <c r="AB26" i="2"/>
  <c r="AB43" i="7"/>
  <c r="AB41" i="7" s="1"/>
  <c r="AB39" i="7" s="1"/>
  <c r="AA56" i="3"/>
  <c r="AA59" i="3" s="1"/>
  <c r="AA46" i="7"/>
  <c r="AA45" i="7"/>
  <c r="AA44" i="7"/>
  <c r="V46" i="7"/>
  <c r="U46" i="7"/>
  <c r="T46" i="7"/>
  <c r="V45" i="7"/>
  <c r="U45" i="7"/>
  <c r="T45" i="7"/>
  <c r="V44" i="7"/>
  <c r="U44" i="7"/>
  <c r="T44" i="7"/>
  <c r="O46" i="7"/>
  <c r="N46" i="7"/>
  <c r="O45" i="7"/>
  <c r="N45" i="7"/>
  <c r="O44" i="7"/>
  <c r="N44" i="7"/>
  <c r="I46" i="7"/>
  <c r="H46" i="7"/>
  <c r="I45" i="7"/>
  <c r="H45" i="7"/>
  <c r="I44" i="7"/>
  <c r="H44" i="7"/>
  <c r="G46" i="7"/>
  <c r="G45" i="7"/>
  <c r="G44" i="7"/>
  <c r="G43" i="7" s="1"/>
  <c r="G41" i="7" s="1"/>
  <c r="Q46" i="7"/>
  <c r="Q45" i="7"/>
  <c r="Q44" i="7"/>
  <c r="U45" i="3"/>
  <c r="G40" i="7"/>
  <c r="H43" i="7" l="1"/>
  <c r="H41" i="7" s="1"/>
  <c r="N43" i="7"/>
  <c r="N41" i="7" s="1"/>
  <c r="O43" i="7"/>
  <c r="O41" i="7" s="1"/>
  <c r="V43" i="7"/>
  <c r="V41" i="7" s="1"/>
  <c r="V39" i="7" s="1"/>
  <c r="T43" i="7"/>
  <c r="T41" i="7" s="1"/>
  <c r="U43" i="7"/>
  <c r="U41" i="7" s="1"/>
  <c r="I43" i="7"/>
  <c r="I41" i="7" s="1"/>
  <c r="G39" i="7"/>
  <c r="H40" i="7"/>
  <c r="M61" i="9"/>
  <c r="H39" i="7" l="1"/>
  <c r="I40" i="7"/>
  <c r="I39" i="7" s="1"/>
  <c r="V49" i="7" l="1"/>
  <c r="AA51" i="7"/>
  <c r="AA52" i="7"/>
  <c r="Z39" i="1"/>
  <c r="Z34" i="1"/>
  <c r="S37" i="1"/>
  <c r="S39" i="1" s="1"/>
  <c r="V43" i="1"/>
  <c r="V38" i="1"/>
  <c r="V37" i="1"/>
  <c r="V33" i="1"/>
  <c r="V32" i="1"/>
  <c r="O43" i="1"/>
  <c r="O38" i="1"/>
  <c r="O37" i="1"/>
  <c r="O33" i="1"/>
  <c r="O32" i="1"/>
  <c r="O34" i="1" s="1"/>
  <c r="U38" i="1"/>
  <c r="U37" i="1"/>
  <c r="N38" i="1"/>
  <c r="N37" i="1"/>
  <c r="N39" i="1" s="1"/>
  <c r="U34" i="1"/>
  <c r="S34" i="1"/>
  <c r="N34" i="1"/>
  <c r="V17" i="2"/>
  <c r="AA17" i="2"/>
  <c r="U17" i="2"/>
  <c r="W16" i="2"/>
  <c r="P16" i="2"/>
  <c r="AA46" i="2"/>
  <c r="V46" i="2"/>
  <c r="AA35" i="2"/>
  <c r="AA37" i="2" s="1"/>
  <c r="V35" i="2"/>
  <c r="V37" i="2" s="1"/>
  <c r="U35" i="2"/>
  <c r="U37" i="2" s="1"/>
  <c r="AA25" i="2"/>
  <c r="V25" i="2"/>
  <c r="V58" i="3"/>
  <c r="V57" i="3"/>
  <c r="V49" i="3"/>
  <c r="V50" i="3"/>
  <c r="V51" i="3"/>
  <c r="V52" i="3"/>
  <c r="V53" i="3"/>
  <c r="V48" i="3"/>
  <c r="V39" i="3"/>
  <c r="W44" i="7" s="1"/>
  <c r="V40" i="3"/>
  <c r="V41" i="3"/>
  <c r="V42" i="3"/>
  <c r="V43" i="3"/>
  <c r="V44" i="3"/>
  <c r="V38" i="3"/>
  <c r="W46" i="7" s="1"/>
  <c r="V32" i="3"/>
  <c r="V33" i="3"/>
  <c r="V34" i="3"/>
  <c r="V31" i="3"/>
  <c r="V26" i="3"/>
  <c r="V27" i="3"/>
  <c r="V28" i="3"/>
  <c r="V25" i="3"/>
  <c r="V12" i="3"/>
  <c r="V13" i="3"/>
  <c r="V14" i="3"/>
  <c r="V15" i="3"/>
  <c r="V16" i="3"/>
  <c r="V17" i="3"/>
  <c r="V18" i="3"/>
  <c r="V19" i="3"/>
  <c r="V20" i="3"/>
  <c r="V21" i="3"/>
  <c r="V11" i="3"/>
  <c r="V8" i="3"/>
  <c r="O58" i="3"/>
  <c r="O57" i="3"/>
  <c r="O49" i="3"/>
  <c r="O50" i="3"/>
  <c r="O51" i="3"/>
  <c r="O52" i="3"/>
  <c r="O53" i="3"/>
  <c r="O48" i="3"/>
  <c r="O39" i="3"/>
  <c r="P44" i="7" s="1"/>
  <c r="O40" i="3"/>
  <c r="P45" i="7" s="1"/>
  <c r="O41" i="3"/>
  <c r="O42" i="3"/>
  <c r="O43" i="3"/>
  <c r="O44" i="3"/>
  <c r="O38" i="3"/>
  <c r="O32" i="3"/>
  <c r="O33" i="3"/>
  <c r="O34" i="3"/>
  <c r="O31" i="3"/>
  <c r="O26" i="3"/>
  <c r="O27" i="3"/>
  <c r="O28" i="3"/>
  <c r="O25" i="3"/>
  <c r="O12" i="3"/>
  <c r="O13" i="3"/>
  <c r="O14" i="3"/>
  <c r="O15" i="3"/>
  <c r="O16" i="3"/>
  <c r="O18" i="3"/>
  <c r="O19" i="3"/>
  <c r="O20" i="3"/>
  <c r="O21" i="3"/>
  <c r="O11" i="3"/>
  <c r="O8" i="3"/>
  <c r="Z29" i="3"/>
  <c r="Z35" i="3" s="1"/>
  <c r="AA40" i="7" s="1"/>
  <c r="Z45" i="3"/>
  <c r="T45" i="3"/>
  <c r="S45" i="3"/>
  <c r="N45" i="3"/>
  <c r="Z54" i="3"/>
  <c r="U54" i="3"/>
  <c r="T54" i="3"/>
  <c r="S54" i="3"/>
  <c r="N54" i="3"/>
  <c r="N29" i="3"/>
  <c r="N35" i="3" s="1"/>
  <c r="O40" i="7" s="1"/>
  <c r="O39" i="7" s="1"/>
  <c r="T29" i="3"/>
  <c r="T35" i="3" s="1"/>
  <c r="U40" i="7" s="1"/>
  <c r="U39" i="7" s="1"/>
  <c r="S29" i="3"/>
  <c r="S35" i="3" s="1"/>
  <c r="T40" i="7" s="1"/>
  <c r="T39" i="7" s="1"/>
  <c r="M54" i="3"/>
  <c r="M45" i="3"/>
  <c r="M29" i="3"/>
  <c r="M35" i="3" s="1"/>
  <c r="M38" i="1"/>
  <c r="M37" i="1"/>
  <c r="M39" i="1" s="1"/>
  <c r="M34" i="1"/>
  <c r="T32" i="1"/>
  <c r="T37" i="1" s="1"/>
  <c r="T39" i="1" s="1"/>
  <c r="U46" i="2"/>
  <c r="U25" i="2"/>
  <c r="O29" i="3" l="1"/>
  <c r="V34" i="1"/>
  <c r="V45" i="3"/>
  <c r="W45" i="7"/>
  <c r="W43" i="7"/>
  <c r="W41" i="7" s="1"/>
  <c r="M56" i="3"/>
  <c r="M59" i="3" s="1"/>
  <c r="N40" i="7"/>
  <c r="N39" i="7" s="1"/>
  <c r="O39" i="1"/>
  <c r="O45" i="3"/>
  <c r="P46" i="7"/>
  <c r="P43" i="7" s="1"/>
  <c r="P41" i="7" s="1"/>
  <c r="T34" i="1"/>
  <c r="AA26" i="2"/>
  <c r="O54" i="3"/>
  <c r="U59" i="2"/>
  <c r="U60" i="2" s="1"/>
  <c r="V54" i="3"/>
  <c r="U39" i="1"/>
  <c r="V39" i="1"/>
  <c r="V59" i="2"/>
  <c r="V60" i="2" s="1"/>
  <c r="V26" i="2"/>
  <c r="AA59" i="2"/>
  <c r="AA60" i="2" s="1"/>
  <c r="U26" i="2"/>
  <c r="V29" i="3"/>
  <c r="V35" i="3" s="1"/>
  <c r="W40" i="7" s="1"/>
  <c r="W39" i="7" s="1"/>
  <c r="S56" i="3"/>
  <c r="S59" i="3" s="1"/>
  <c r="Z56" i="3"/>
  <c r="Z59" i="3" s="1"/>
  <c r="U56" i="3"/>
  <c r="U59" i="3" s="1"/>
  <c r="N56" i="3"/>
  <c r="N59" i="3" s="1"/>
  <c r="T56" i="3"/>
  <c r="T59" i="3" s="1"/>
  <c r="O28" i="1"/>
  <c r="N28" i="1"/>
  <c r="M28" i="1"/>
  <c r="O25" i="1"/>
  <c r="N25" i="1"/>
  <c r="M25" i="1"/>
  <c r="O9" i="1"/>
  <c r="O14" i="1" s="1"/>
  <c r="N9" i="1"/>
  <c r="N14" i="1" s="1"/>
  <c r="M9" i="1"/>
  <c r="M14" i="1" s="1"/>
  <c r="O18" i="1"/>
  <c r="O19" i="1"/>
  <c r="O35" i="3" l="1"/>
  <c r="V56" i="3"/>
  <c r="V59" i="3" s="1"/>
  <c r="O70" i="9"/>
  <c r="O67" i="9"/>
  <c r="O66" i="9"/>
  <c r="O65" i="9"/>
  <c r="O63" i="9"/>
  <c r="O62" i="9"/>
  <c r="V70" i="9"/>
  <c r="V67" i="9"/>
  <c r="V66" i="9"/>
  <c r="V65" i="9"/>
  <c r="V63" i="9"/>
  <c r="V62" i="9"/>
  <c r="Z61" i="9"/>
  <c r="U61" i="9"/>
  <c r="T61" i="9"/>
  <c r="S61" i="9"/>
  <c r="N61" i="9"/>
  <c r="H61" i="9"/>
  <c r="G61" i="9"/>
  <c r="F61" i="9"/>
  <c r="Z72" i="9"/>
  <c r="U72" i="9"/>
  <c r="T72" i="9"/>
  <c r="S72" i="9"/>
  <c r="N72" i="9"/>
  <c r="M72" i="9"/>
  <c r="H72" i="9"/>
  <c r="G72" i="9"/>
  <c r="F72" i="9"/>
  <c r="Z7" i="9"/>
  <c r="V7" i="9"/>
  <c r="U7" i="9"/>
  <c r="T7" i="9"/>
  <c r="S7" i="9"/>
  <c r="O7" i="9"/>
  <c r="N7" i="9"/>
  <c r="M7" i="9"/>
  <c r="V15" i="9"/>
  <c r="O15" i="9"/>
  <c r="N15" i="9"/>
  <c r="M15" i="9"/>
  <c r="Z29" i="9"/>
  <c r="V29" i="9"/>
  <c r="T29" i="9"/>
  <c r="S29" i="9"/>
  <c r="O29" i="9"/>
  <c r="N29" i="9"/>
  <c r="M29" i="9"/>
  <c r="Z45" i="9"/>
  <c r="V45" i="9"/>
  <c r="T45" i="9"/>
  <c r="S45" i="9"/>
  <c r="O45" i="9"/>
  <c r="N45" i="9"/>
  <c r="M45" i="9"/>
  <c r="H45" i="9"/>
  <c r="G45" i="9"/>
  <c r="H29" i="9"/>
  <c r="G29" i="9"/>
  <c r="H15" i="9"/>
  <c r="G15" i="9"/>
  <c r="F15" i="9"/>
  <c r="H7" i="9"/>
  <c r="G7" i="9"/>
  <c r="F7" i="9"/>
  <c r="P9" i="2"/>
  <c r="P10" i="2"/>
  <c r="P12" i="2"/>
  <c r="P14" i="2"/>
  <c r="P15" i="2"/>
  <c r="P17" i="2"/>
  <c r="P20" i="2"/>
  <c r="P21" i="2"/>
  <c r="P22" i="2"/>
  <c r="P23" i="2"/>
  <c r="P24" i="2"/>
  <c r="P25" i="2"/>
  <c r="P26" i="2"/>
  <c r="P27" i="2"/>
  <c r="P28" i="2"/>
  <c r="P29" i="2"/>
  <c r="P30" i="2"/>
  <c r="P31" i="2"/>
  <c r="P32" i="2"/>
  <c r="P33" i="2"/>
  <c r="P34" i="2"/>
  <c r="P35" i="2"/>
  <c r="P36" i="2"/>
  <c r="P37" i="2"/>
  <c r="P38" i="2"/>
  <c r="P39" i="2"/>
  <c r="P40" i="2"/>
  <c r="P42" i="2"/>
  <c r="P43" i="2"/>
  <c r="P44" i="2"/>
  <c r="P45" i="2"/>
  <c r="P46" i="2"/>
  <c r="P47" i="2"/>
  <c r="P48" i="2"/>
  <c r="P49" i="2"/>
  <c r="P50" i="2"/>
  <c r="P51" i="2"/>
  <c r="P52" i="2"/>
  <c r="P53" i="2"/>
  <c r="P54" i="2"/>
  <c r="P55" i="2"/>
  <c r="P56" i="2"/>
  <c r="P58" i="2"/>
  <c r="P59" i="2"/>
  <c r="P60" i="2"/>
  <c r="P40" i="7" l="1"/>
  <c r="P39" i="7" s="1"/>
  <c r="O56" i="3"/>
  <c r="O61" i="9"/>
  <c r="V61" i="9"/>
  <c r="O72" i="9"/>
  <c r="V72" i="9"/>
  <c r="W60" i="2"/>
  <c r="W59" i="2"/>
  <c r="W58" i="2"/>
  <c r="W56" i="2"/>
  <c r="W55" i="2"/>
  <c r="W54" i="2"/>
  <c r="W53" i="2"/>
  <c r="W52" i="2"/>
  <c r="W51" i="2"/>
  <c r="W50" i="2"/>
  <c r="W49" i="2"/>
  <c r="W46" i="2"/>
  <c r="W45" i="2"/>
  <c r="W44" i="2"/>
  <c r="W43" i="2"/>
  <c r="W42" i="2"/>
  <c r="W40" i="2"/>
  <c r="W37" i="2"/>
  <c r="W36" i="2"/>
  <c r="W35" i="2"/>
  <c r="W34" i="2"/>
  <c r="W33" i="2"/>
  <c r="W32" i="2"/>
  <c r="W31" i="2"/>
  <c r="W30" i="2"/>
  <c r="W26" i="2"/>
  <c r="W25" i="2"/>
  <c r="W24" i="2"/>
  <c r="W23" i="2"/>
  <c r="W22" i="2"/>
  <c r="W21" i="2"/>
  <c r="W20" i="2"/>
  <c r="W17" i="2"/>
  <c r="W15" i="2"/>
  <c r="W14" i="2"/>
  <c r="W12" i="2"/>
  <c r="W10" i="2"/>
  <c r="W9" i="2"/>
  <c r="AA49" i="7"/>
  <c r="AA25" i="7"/>
  <c r="W9" i="7"/>
  <c r="W7" i="7"/>
  <c r="W10" i="7"/>
  <c r="U49" i="7"/>
  <c r="W50" i="7"/>
  <c r="AA43" i="7"/>
  <c r="AA41" i="7" s="1"/>
  <c r="AA39" i="7" s="1"/>
  <c r="W36" i="7"/>
  <c r="W29" i="7"/>
  <c r="W31" i="7" s="1"/>
  <c r="W37" i="7" s="1"/>
  <c r="W25" i="7"/>
  <c r="U25" i="7"/>
  <c r="T25" i="7"/>
  <c r="P7" i="7"/>
  <c r="P8" i="7"/>
  <c r="P9" i="7"/>
  <c r="P10" i="7"/>
  <c r="P13" i="7"/>
  <c r="P15" i="7"/>
  <c r="P14" i="7"/>
  <c r="P16" i="7"/>
  <c r="P17" i="7"/>
  <c r="P19" i="7"/>
  <c r="P24" i="7"/>
  <c r="P36" i="7"/>
  <c r="P29" i="7"/>
  <c r="P31" i="7" s="1"/>
  <c r="P35" i="7"/>
  <c r="P33" i="7"/>
  <c r="P32" i="7"/>
  <c r="P52" i="7"/>
  <c r="P50" i="7"/>
  <c r="P51" i="7"/>
  <c r="O25" i="7"/>
  <c r="N25" i="7"/>
  <c r="G49" i="7"/>
  <c r="I49" i="7"/>
  <c r="I25" i="7"/>
  <c r="H25" i="7"/>
  <c r="G25" i="7"/>
  <c r="P49" i="7" l="1"/>
  <c r="P37" i="7"/>
  <c r="O59" i="3"/>
  <c r="P21" i="7"/>
  <c r="P23" i="7" s="1"/>
  <c r="P25" i="7" s="1"/>
  <c r="W49" i="7"/>
  <c r="I58" i="7"/>
  <c r="H58" i="7"/>
  <c r="P58" i="7" s="1"/>
  <c r="G58" i="7"/>
  <c r="H56" i="7"/>
  <c r="P56" i="7" s="1"/>
  <c r="P57" i="7" s="1"/>
  <c r="G56" i="7"/>
  <c r="I56" i="7"/>
  <c r="I57" i="7" s="1"/>
  <c r="W56" i="7" l="1"/>
  <c r="W58" i="7"/>
  <c r="W57" i="7" l="1"/>
</calcChain>
</file>

<file path=xl/sharedStrings.xml><?xml version="1.0" encoding="utf-8"?>
<sst xmlns="http://schemas.openxmlformats.org/spreadsheetml/2006/main" count="380" uniqueCount="253">
  <si>
    <t>Выручка</t>
  </si>
  <si>
    <t>Себестоимость</t>
  </si>
  <si>
    <t>Валовая прибыль</t>
  </si>
  <si>
    <t>Прибыль от операционной деятельности</t>
  </si>
  <si>
    <t>Финансовые доходы</t>
  </si>
  <si>
    <t>Финансовые расходы</t>
  </si>
  <si>
    <t>Расходы на IPO</t>
  </si>
  <si>
    <t>Прочие расходы, свернуто</t>
  </si>
  <si>
    <t>Доход от выгодной покупки</t>
  </si>
  <si>
    <t>Прибыль до налогообложения</t>
  </si>
  <si>
    <t>Курсовые разницы от пересчета иностранных операций</t>
  </si>
  <si>
    <t xml:space="preserve">Прочий совокупный (расход) доход </t>
  </si>
  <si>
    <t xml:space="preserve">Общий совокупный доход </t>
  </si>
  <si>
    <t>АКТИВЫ</t>
  </si>
  <si>
    <t>Внеоборотные активы</t>
  </si>
  <si>
    <t>Основные средства</t>
  </si>
  <si>
    <t>Нематериальные активы и гудвилл</t>
  </si>
  <si>
    <t>Отложенные налоговые активы</t>
  </si>
  <si>
    <t>Итого внеоборотные активы</t>
  </si>
  <si>
    <t>Оборотные активы</t>
  </si>
  <si>
    <t>Запасы</t>
  </si>
  <si>
    <t>Торговая и прочая дебиторская задолженность</t>
  </si>
  <si>
    <t>Авансы по налогу на прибыль</t>
  </si>
  <si>
    <t>Денежные средства и их эквиваленты</t>
  </si>
  <si>
    <t>Оборотные финансовые активы</t>
  </si>
  <si>
    <t>Итого оборотные активы</t>
  </si>
  <si>
    <t>ИТОГО АКТИВЫ</t>
  </si>
  <si>
    <t>КАПИТАЛ И ОБЯЗАТЕЛЬСТВА</t>
  </si>
  <si>
    <t>Капитал</t>
  </si>
  <si>
    <t>Уставный капитал</t>
  </si>
  <si>
    <t>Добавочный капитал</t>
  </si>
  <si>
    <t>Нераспределенная прибыль</t>
  </si>
  <si>
    <t>Резерв накопленных курсовых разниц</t>
  </si>
  <si>
    <t>Капитал, приходящийся на долю собственников</t>
  </si>
  <si>
    <t>Неконтролирующая доля</t>
  </si>
  <si>
    <t>ИТОГО КАПИТАЛ</t>
  </si>
  <si>
    <t>Долгосрочные обязательства</t>
  </si>
  <si>
    <t>Отложенные налоговые обязательства</t>
  </si>
  <si>
    <t>Прочие долгосрочные обязательства</t>
  </si>
  <si>
    <t>Итого долгосрочные обязательства</t>
  </si>
  <si>
    <t>Краткосрочные обязательства</t>
  </si>
  <si>
    <t>Торговая и прочая кредиторская задолженность</t>
  </si>
  <si>
    <t>Обязательства по налогу на прибыль</t>
  </si>
  <si>
    <t>Итого краткосрочные обязательства</t>
  </si>
  <si>
    <t>ИТОГО ОБЯЗАТЕЛЬСТВА</t>
  </si>
  <si>
    <t>ИТОГО КАПИТАЛ И ОБЯЗАТЕЛЬСТВА</t>
  </si>
  <si>
    <t>Собственный капитал</t>
  </si>
  <si>
    <t>Денежные потоки от операционной деятельности</t>
  </si>
  <si>
    <t>Курсовые разницы</t>
  </si>
  <si>
    <t>Налог на прибыль уплаченный</t>
  </si>
  <si>
    <t>Проценты уплаченные</t>
  </si>
  <si>
    <t>Денежные потоки от инвестиционной деятельности</t>
  </si>
  <si>
    <t>Денежные потоки от финансовой деятельности</t>
  </si>
  <si>
    <t>Взнос в добавочный капитал</t>
  </si>
  <si>
    <t>Взнос в уставный капитал</t>
  </si>
  <si>
    <t>Дивиденды выплаченные</t>
  </si>
  <si>
    <t>ДС на начало периода</t>
  </si>
  <si>
    <t>Эффект от курсовых разниц</t>
  </si>
  <si>
    <t>Финансовые доходы, свернуто</t>
  </si>
  <si>
    <t>Банковские комиссии</t>
  </si>
  <si>
    <t>Поступления от займов выданных</t>
  </si>
  <si>
    <t>Приобретение основных средств</t>
  </si>
  <si>
    <t>Создание нематериальных активов</t>
  </si>
  <si>
    <t>Покупка нематериальных активов</t>
  </si>
  <si>
    <t>Предоставление займов</t>
  </si>
  <si>
    <t>Приобретение дочерней организации, за вычетом полученных денежных средств</t>
  </si>
  <si>
    <t>Приобретение инвестиций, учитываемых методом долевого участия</t>
  </si>
  <si>
    <t>Кредиты полученные, свернуто</t>
  </si>
  <si>
    <t>Амортизация нематериальных активов</t>
  </si>
  <si>
    <t>Участие в конференциях и форумах</t>
  </si>
  <si>
    <t>Расходные материалы</t>
  </si>
  <si>
    <t>Аренда и коммунальные расходы</t>
  </si>
  <si>
    <t>Профессиональные услуги</t>
  </si>
  <si>
    <t>Представительские и командировочные расходы</t>
  </si>
  <si>
    <t>Амортизация основных средств</t>
  </si>
  <si>
    <t>Текущий ремонт и обслуживание</t>
  </si>
  <si>
    <t>Услуги связи</t>
  </si>
  <si>
    <t>Расходы на маркетинг и рекламу</t>
  </si>
  <si>
    <t>Транспортные расходы</t>
  </si>
  <si>
    <t>Расходы на обучение клиентов</t>
  </si>
  <si>
    <t>Расходы на обучение персонала</t>
  </si>
  <si>
    <t>Прочие расходы</t>
  </si>
  <si>
    <t>Прочая выручка</t>
  </si>
  <si>
    <t>EBITDA</t>
  </si>
  <si>
    <t>- Чистые финансовые расходы/(доходы)</t>
  </si>
  <si>
    <t>- Доход от выгодной покупки дочернего общества</t>
  </si>
  <si>
    <t>- Доля в убытке ассоциированной компании</t>
  </si>
  <si>
    <t>Капитализированные расходы</t>
  </si>
  <si>
    <t>Амортизация капитализированных расходов</t>
  </si>
  <si>
    <t>Выбытие основных средств</t>
  </si>
  <si>
    <t xml:space="preserve">Общий совокупный доход за отчетный период </t>
  </si>
  <si>
    <t>Капитализированные расходы, без учета капитализированных процентов и амортизации</t>
  </si>
  <si>
    <t>Прочие финансовые активы</t>
  </si>
  <si>
    <t>Кредиты и займы</t>
  </si>
  <si>
    <t>Обязательства по договорам финансовой гарантии</t>
  </si>
  <si>
    <t>Процентные расходы по займам связанным сторонам</t>
  </si>
  <si>
    <t>Процентные доходы по займам выданным</t>
  </si>
  <si>
    <t>Доход от размещения депозитов</t>
  </si>
  <si>
    <t>Доходы по полученным государственным субсидиям</t>
  </si>
  <si>
    <t>Процентные расходы по авансам полученным</t>
  </si>
  <si>
    <t>Процентные расходы по банковским кредитам</t>
  </si>
  <si>
    <t>Амортизация дисконта финансовых обязательств</t>
  </si>
  <si>
    <t>Признание выданных займов по справедливой стоимости</t>
  </si>
  <si>
    <t>Расходы на банковское обслуживание</t>
  </si>
  <si>
    <t>Изменение чистых активов, приходящихся на долю неконтролирующих участников</t>
  </si>
  <si>
    <t>Переоценка финансовых обязательств по справедливой стоимости</t>
  </si>
  <si>
    <t>С корректировкой на:</t>
  </si>
  <si>
    <t>Амортизацию нематериальных активов</t>
  </si>
  <si>
    <t>Доля в убытке от ассоциированной компании</t>
  </si>
  <si>
    <t>Изменение оборотного капитала:</t>
  </si>
  <si>
    <t>Изменение запасов</t>
  </si>
  <si>
    <t>Изменение торговой и прочей дебиторской задолженности</t>
  </si>
  <si>
    <t>Изменение торговой и прочей кредиторской задолженности</t>
  </si>
  <si>
    <t>Изменение обязательств по договорам с покупателями</t>
  </si>
  <si>
    <t>Сумма денежных средств, поступивших от операционной деятельности до уплаты процентов и налога на прибыль</t>
  </si>
  <si>
    <t>Чистая сумма денежных средств, поступивших от операционной деятельности</t>
  </si>
  <si>
    <t>Чистая сумма денежных средств, использованных в инвестиционной деятельности</t>
  </si>
  <si>
    <t>Чистая сумма денежных средств, использованных в финансовой деятельности</t>
  </si>
  <si>
    <t>Изменение суммы денежных средств и эквивалентов денежных средств</t>
  </si>
  <si>
    <t>Денежные средства и эквиваленты денежных средств на конец года</t>
  </si>
  <si>
    <t>Прибыль, относимая на:</t>
  </si>
  <si>
    <t>- собственников Компании</t>
  </si>
  <si>
    <t>- держателей неконтролирующих долей</t>
  </si>
  <si>
    <t xml:space="preserve">Прибыль за отчетный период </t>
  </si>
  <si>
    <t>Общий совокупный доход, относимый на:</t>
  </si>
  <si>
    <t>Прибыль на акцию</t>
  </si>
  <si>
    <t>Базовая и разводненная прибыль на акцию, руб.</t>
  </si>
  <si>
    <t>Справочно:</t>
  </si>
  <si>
    <t>Инвестиции в ассоциированные предприятия</t>
  </si>
  <si>
    <t>Налог на сверхприбыль</t>
  </si>
  <si>
    <t>Государственные субсидии</t>
  </si>
  <si>
    <t>Доля неконтролирующих собственников</t>
  </si>
  <si>
    <t>Обязательства по договорам с покупателями</t>
  </si>
  <si>
    <t>Обязательства по финансовым гарантиям</t>
  </si>
  <si>
    <t>Дивиденды к уплате</t>
  </si>
  <si>
    <t>Расходы на исследования и разработки</t>
  </si>
  <si>
    <t>Маркетинговые и коммерческие расходы</t>
  </si>
  <si>
    <t>Общие и управленческие расходы</t>
  </si>
  <si>
    <t>Доля в убытке ассоциированных компаний</t>
  </si>
  <si>
    <t>Доход/(расход) по налогу на прибыль</t>
  </si>
  <si>
    <t>Прибыль за отчетный период</t>
  </si>
  <si>
    <t>Изменение резервов по ожидаемым кредитным убыткам</t>
  </si>
  <si>
    <t>Проценты полученные</t>
  </si>
  <si>
    <t>Увеличение доли владения в дочерних компаниях</t>
  </si>
  <si>
    <t>Амортизация обязательств по договорам финансовой гарантии</t>
  </si>
  <si>
    <t>Выручка от сопровождения продуктов</t>
  </si>
  <si>
    <t>Выручка от образовательной деятельности</t>
  </si>
  <si>
    <t>Изменение стоимости обязательств по договоам финансовой гарантии за счет резерва по ожидаемым кредитным убыткам</t>
  </si>
  <si>
    <t>Изменение доли неконтролирующих собственников обществ с ограниченной ответственностью</t>
  </si>
  <si>
    <t>Переоценка инвестиций в ассоциированные предприятия</t>
  </si>
  <si>
    <t>Расходы на первичное размещение акций на бирже</t>
  </si>
  <si>
    <t>Скорректированная чистая прибыль</t>
  </si>
  <si>
    <t>Отчет о финансовом положении</t>
  </si>
  <si>
    <t>Отчет о движении денежных средств</t>
  </si>
  <si>
    <t>Ключевые финансовые и операционные показатели</t>
  </si>
  <si>
    <t>Ограничение ответственности</t>
  </si>
  <si>
    <t xml:space="preserve"> 31 / 03 / 2024</t>
  </si>
  <si>
    <t xml:space="preserve"> 30 / 06 / 2024</t>
  </si>
  <si>
    <t xml:space="preserve"> 31 / 12 / 2024</t>
  </si>
  <si>
    <t xml:space="preserve"> 30 / 06 / 2022</t>
  </si>
  <si>
    <t xml:space="preserve"> 30 / 09 / 2023</t>
  </si>
  <si>
    <t xml:space="preserve"> 31 / 12 / 2021</t>
  </si>
  <si>
    <t xml:space="preserve"> 31 / 03 / 2023</t>
  </si>
  <si>
    <t xml:space="preserve"> 30 / 06 / 2023</t>
  </si>
  <si>
    <t xml:space="preserve"> 31 / 03 / 2022</t>
  </si>
  <si>
    <t xml:space="preserve"> 30 / 09 / 2022</t>
  </si>
  <si>
    <t>3м2023</t>
  </si>
  <si>
    <t>Отчет о прибыли и убытке и прочем совокупном доходе</t>
  </si>
  <si>
    <t>Среднесписочная численность</t>
  </si>
  <si>
    <t>Численность на конец периода</t>
  </si>
  <si>
    <t xml:space="preserve">Денежные средства и их эквиваленты </t>
  </si>
  <si>
    <t>Чистый долг / EBITDA (LTM)</t>
  </si>
  <si>
    <t>Чистый долг, Net Debt</t>
  </si>
  <si>
    <t>Краткосрочные кредиты и займы</t>
  </si>
  <si>
    <t>Долгосрочные кредиты и займы</t>
  </si>
  <si>
    <t>- Расходы в связи с первичным размещением акций на бирже</t>
  </si>
  <si>
    <t>- Амортизация ОС</t>
  </si>
  <si>
    <t>- Амортизация НМА</t>
  </si>
  <si>
    <t>3м2022</t>
  </si>
  <si>
    <t>6м2022</t>
  </si>
  <si>
    <t>9м2022</t>
  </si>
  <si>
    <t>6м2023</t>
  </si>
  <si>
    <t>9м2023</t>
  </si>
  <si>
    <t>3м2024</t>
  </si>
  <si>
    <t>6м2024</t>
  </si>
  <si>
    <t>9м2024</t>
  </si>
  <si>
    <t>ед изм.</t>
  </si>
  <si>
    <t>тыс руб.</t>
  </si>
  <si>
    <t>ед.</t>
  </si>
  <si>
    <t>чел.</t>
  </si>
  <si>
    <t xml:space="preserve"> 31 / 12 / 2023</t>
  </si>
  <si>
    <t xml:space="preserve"> 31 / 12 / 2022</t>
  </si>
  <si>
    <t>Расшифровки PL статей</t>
  </si>
  <si>
    <t>Заработная плата и социальные отчисления</t>
  </si>
  <si>
    <t>Аренда и коммунальные платежи</t>
  </si>
  <si>
    <t>Расходные материалы и прочее</t>
  </si>
  <si>
    <t>Операционная система Astra Linux</t>
  </si>
  <si>
    <t xml:space="preserve">                 -  </t>
  </si>
  <si>
    <t>Продукты экосистемы Группы Астра</t>
  </si>
  <si>
    <t>Настоящий документ содержит информацию о ПАО Группа Астра (далее также– «Компания») и подконтрольных ему компаниях (далее при совместном упоминании– «Группа»). Настоящий документ предоставлен исключительно в информационных целях. Настоящий документ не является проспектом ценных бумаг, решением о выпуске (дополнительном выпуске) ценных бумаг, предложением купить ценные бумаги или какие-либо активы или принять участие в подписке на ценные бумаги, или продать ценные бумаги или какие-либо активы, не является офертой или приглашением делать оферты, не является рекламой ценных бумаг, гарантией или обещанием продажи ценных бумаг или каких-либо активов или проведения размещения ценных бумаг или заключения какого-либо договора, и не должен толковаться в каком-либо из этих качеств. Настоящий документ не является рекомендацией, в том числе индивидуальной инвестиционной рекомендацией (в значении, определенном в Федеральном законе от 22 апреля 1996 года № 39-ФЗ «О рынке ценных бумаг»), в отношении ценных бумаг Компании или любых иных ценных бумаг или любых активов, упомянутых в настоящем документе. Настоящий документ не предназначен для того, чтобы быть основанием для принятия каких-либо инвестиционных решений. Информация, содержащаяся в настоящем документе, предоставлена Компанией и не подвергалась какой-либо независимой проверке. Информация, представленная в настоящем документе, может существенно меняться. Настоящий документ не содержит исчерпывающей информации о Группе. Компания сохраняет за собой право без объяснения причин в любое время в любом объеме и без какого-либо уведомления изменять любую информацию, содержащуюся в настоящем документе. Передача настоящего документа получателю не влечет возникновения какого-либо обязательства Группы, в том числе обязательства по изменению или обновлению настоящего документа или по исправлению любых обнаруженных содержащихся в нем неточностей. Передача, распространение или публикация настоящего документа не влечет за собой каких-либо обязательств со стороны Группы по осуществлению каких-либо сделок.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принимают никакой ответственности ни за какие убытки, прямые или косвенные, возникшие в результате использования настоящего документа или информации, содержащейся в настоящем документе. Любая информация о планах и любых будущих событиях, содержащаяся в настоящем документе, является неопределенной и может существенно отличаться от фактов и событий, которые наступят в будущем в действительности. Лицо, получившее настоящий документ, считается предупрежденным о том, что ничто в настоящем документе не является гарантией, заверением, обещанием или обязательством относительно будущих событий и фактов, и что любые будущие реальные результаты, события и факты могут существенно отличаться от информации, указанной в настоящем документе.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дают никаких гарантий, заверений, обещаний или обязательств относительно наступления, достоверности, исполнимости или достижимости таких планов или любых будущих событий или фактов. Лицо, получившее настоящий документ, самим фактом получения настоящего документа безусловно соглашается следовать всем указанным выше условиям.</t>
  </si>
  <si>
    <r>
      <t xml:space="preserve">Отгрузки </t>
    </r>
    <r>
      <rPr>
        <b/>
        <vertAlign val="superscript"/>
        <sz val="10"/>
        <color theme="1"/>
        <rFont val="Arial"/>
        <family val="2"/>
      </rPr>
      <t>(1)</t>
    </r>
  </si>
  <si>
    <t>Примечание:</t>
  </si>
  <si>
    <r>
      <rPr>
        <vertAlign val="superscript"/>
        <sz val="10"/>
        <color theme="1"/>
        <rFont val="Arial"/>
        <family val="2"/>
      </rPr>
      <t>(1)</t>
    </r>
    <r>
      <rPr>
        <sz val="10"/>
        <color theme="1"/>
        <rFont val="Arial"/>
        <family val="2"/>
      </rPr>
      <t xml:space="preserve"> - управленческий показатель, базирующийся на показателе выручки РСБУ группы от третьих сторон. Отгрузки признаются в момент подписания акта-приемки с покупателем, не учитывают премии за достижение определенного объема продаж и не включают НДС. </t>
    </r>
  </si>
  <si>
    <t>Количество уникальных клиентов (накопленным итогом)</t>
  </si>
  <si>
    <t>Изменение справедливой стоимости финансовых обязательств</t>
  </si>
  <si>
    <t>Гудвилл</t>
  </si>
  <si>
    <t>Прочие неденежные движения</t>
  </si>
  <si>
    <t>Платежи по обязательствам по аренде</t>
  </si>
  <si>
    <t>Активы в форме права пользования</t>
  </si>
  <si>
    <t>Прочие внеоборотные активы</t>
  </si>
  <si>
    <t xml:space="preserve">Изменение справедливой стоимости займов полученных </t>
  </si>
  <si>
    <t>Процентные расходы по аренде</t>
  </si>
  <si>
    <t>Признание гарантийных депозитов по справедливой стоимости</t>
  </si>
  <si>
    <t xml:space="preserve"> 01 / 01 / 2021</t>
  </si>
  <si>
    <t>Чистые денежные средства, полученные от операционной деятельности</t>
  </si>
  <si>
    <t>Расходы на приобретение основных средств и нематериальных активов (капитальные затраты)</t>
  </si>
  <si>
    <t>По старой учетной политике</t>
  </si>
  <si>
    <r>
      <t xml:space="preserve">По новой учетной политике </t>
    </r>
    <r>
      <rPr>
        <vertAlign val="superscript"/>
        <sz val="10"/>
        <color theme="1"/>
        <rFont val="Arial"/>
        <family val="2"/>
      </rPr>
      <t>1</t>
    </r>
  </si>
  <si>
    <r>
      <t xml:space="preserve">По новой учетной политике </t>
    </r>
    <r>
      <rPr>
        <vertAlign val="superscript"/>
        <sz val="10"/>
        <color theme="1"/>
        <rFont val="Arial"/>
        <family val="2"/>
        <charset val="204"/>
      </rPr>
      <t>1</t>
    </r>
  </si>
  <si>
    <t>Капитализированные расходы за период (per CF)</t>
  </si>
  <si>
    <r>
      <rPr>
        <vertAlign val="superscript"/>
        <sz val="10"/>
        <color theme="1"/>
        <rFont val="Arial"/>
        <family val="2"/>
      </rPr>
      <t>(2)</t>
    </r>
    <r>
      <rPr>
        <sz val="10"/>
        <color theme="1"/>
        <rFont val="Arial"/>
        <family val="2"/>
      </rPr>
      <t xml:space="preserve"> - В расчете FCF используются капитальные затраты согласно отчету о движении денежных средств</t>
    </r>
  </si>
  <si>
    <r>
      <t>Свободный денежный поток, FCF</t>
    </r>
    <r>
      <rPr>
        <b/>
        <vertAlign val="superscript"/>
        <sz val="10"/>
        <color theme="1"/>
        <rFont val="Arial"/>
        <family val="2"/>
      </rPr>
      <t>2</t>
    </r>
  </si>
  <si>
    <t>Контакты:</t>
  </si>
  <si>
    <t>IR-Директор, Владислав Аншаков</t>
  </si>
  <si>
    <t>ir@astralinux.ru</t>
  </si>
  <si>
    <t>Долгосрочная дебиторская задолженность</t>
  </si>
  <si>
    <t>Обязательства по аренде</t>
  </si>
  <si>
    <t>Амортизацию основных средств и активов в форме прав пользования</t>
  </si>
  <si>
    <t>- Амортизация активов в форме права пользования</t>
  </si>
  <si>
    <t>- Курсовые разницы</t>
  </si>
  <si>
    <t>Выручка от услуг по хостингу</t>
  </si>
  <si>
    <t>Амортизация активов в форме права пользования</t>
  </si>
  <si>
    <t xml:space="preserve">Услуги связи </t>
  </si>
  <si>
    <t>Представительские и командировочные</t>
  </si>
  <si>
    <t>Изменение справделивой стоимости банковских кредитов</t>
  </si>
  <si>
    <t>Изменение стоимости обязательств по договорам финансовой гарантии за счет резерва по ожидаемым кредитным убыткам</t>
  </si>
  <si>
    <t xml:space="preserve"> 30 / 09 / 2024</t>
  </si>
  <si>
    <t>Убыток от выбытия основных средств и НМА</t>
  </si>
  <si>
    <t>- Мотивационная программа с расчетами акциями</t>
  </si>
  <si>
    <t>Скорректированная EBITDA</t>
  </si>
  <si>
    <t>Выбытие НМА</t>
  </si>
  <si>
    <t>Мотивационная программа с расчетами акциями</t>
  </si>
  <si>
    <t xml:space="preserve"> </t>
  </si>
  <si>
    <t>Расходы по мотивационной программе с расчетами акциями</t>
  </si>
  <si>
    <t>[2] Скорректирован, когда применимо, на расходы на первичное размещение акций на бирже, на налог на сверхприбыль и на расходы, понесенные по долгосрочной мотивационной программе</t>
  </si>
  <si>
    <t>Скорректированная чистая прибыль за отчетный период [1]</t>
  </si>
  <si>
    <t>Скорректированный общий совокупный доход за отчетный период [2]</t>
  </si>
  <si>
    <t>[1] Скорректирована, когда применимо, на расходы на налог на сверхприбыль, на расходы на первичное размещение акций на бирже и на расходы, понесенные по долгосрочной мотивационной программе</t>
  </si>
  <si>
    <t>Чистый долг / скорр. EBITDA минус CAPEX (LTM)</t>
  </si>
  <si>
    <t>Чистый долг / скорр. EBITDA (LTM)</t>
  </si>
  <si>
    <t>Скорректированная EBITDA минус CAPEX</t>
  </si>
  <si>
    <t>Скорректированная чистая прибыль минус CAPEX</t>
  </si>
  <si>
    <t>Мотивационная программа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</si>
</sst>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0\ _₽_-;\-* #,##0.00\ _₽_-;_-* &quot;-&quot;??\ _₽_-;_-@_-"/>
  </numFmts>
  <fonts count="40" x14ac:knownFonts="1">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i/>
      <sz val="10"/>
      <name val="Arial"/>
      <family val="2"/>
      <charset val="204"/>
    </font>
    <font>
      <i/>
      <sz val="10"/>
      <color theme="1"/>
      <name val="Arial"/>
      <family val="2"/>
      <charset val="204"/>
    </font>
    <font>
      <b/>
      <sz val="10"/>
      <color theme="1"/>
      <name val="Arial"/>
      <family val="2"/>
      <charset val="204"/>
    </font>
    <font>
      <sz val="10"/>
      <color theme="1"/>
      <name val="Arial"/>
      <family val="2"/>
      <charset val="204"/>
    </font>
    <font>
      <sz val="11"/>
      <color theme="1"/>
      <name val="Calibri"/>
      <family val="2"/>
      <charset val="204"/>
      <scheme val="minor"/>
    </font>
    <font>
      <b/>
      <i/>
      <sz val="10"/>
      <color theme="1"/>
      <name val="Arial"/>
      <family val="2"/>
      <charset val="204"/>
    </font>
    <font>
      <sz val="10"/>
      <color rgb="FF000000"/>
      <name val="Arial"/>
      <family val="2"/>
      <charset val="204"/>
    </font>
    <font>
      <b/>
      <sz val="10"/>
      <color theme="1"/>
      <name val="Arial"/>
      <family val="2"/>
    </font>
    <font>
      <sz val="10"/>
      <name val="Arial"/>
      <family val="2"/>
    </font>
    <font>
      <u/>
      <sz val="11"/>
      <color theme="10"/>
      <name val="Calibri"/>
      <family val="2"/>
      <scheme val="minor"/>
    </font>
    <font>
      <u/>
      <sz val="10"/>
      <color theme="10"/>
      <name val="Arial"/>
      <family val="2"/>
      <charset val="204"/>
    </font>
    <font>
      <b/>
      <sz val="10"/>
      <color theme="0"/>
      <name val="Arial"/>
      <family val="2"/>
      <charset val="204"/>
    </font>
    <font>
      <sz val="10"/>
      <color theme="1"/>
      <name val="Arial"/>
      <family val="2"/>
    </font>
    <font>
      <b/>
      <sz val="10"/>
      <color theme="0"/>
      <name val="Arial"/>
      <family val="2"/>
    </font>
    <font>
      <i/>
      <sz val="10"/>
      <color theme="1"/>
      <name val="Arial"/>
      <family val="2"/>
    </font>
    <font>
      <b/>
      <sz val="10"/>
      <color theme="0"/>
      <name val="Calibri"/>
      <family val="2"/>
      <scheme val="minor"/>
    </font>
    <font>
      <i/>
      <sz val="10"/>
      <color theme="1"/>
      <name val="Calibri"/>
      <family val="2"/>
      <scheme val="minor"/>
    </font>
    <font>
      <sz val="10"/>
      <color theme="1"/>
      <name val="Calibri"/>
      <family val="2"/>
      <scheme val="minor"/>
    </font>
    <font>
      <b/>
      <sz val="10"/>
      <name val="Arial"/>
      <family val="2"/>
    </font>
    <font>
      <i/>
      <sz val="10"/>
      <color theme="0"/>
      <name val="Arial"/>
      <family val="2"/>
    </font>
    <font>
      <b/>
      <sz val="10"/>
      <color theme="1"/>
      <name val="Calibri"/>
      <family val="2"/>
      <scheme val="minor"/>
    </font>
    <font>
      <sz val="10"/>
      <color rgb="FFFF0000"/>
      <name val="Arial"/>
      <family val="2"/>
    </font>
    <font>
      <sz val="10"/>
      <color rgb="FF000000"/>
      <name val="Arial"/>
      <family val="2"/>
    </font>
    <font>
      <b/>
      <sz val="10"/>
      <color rgb="FF000000"/>
      <name val="Arial"/>
      <family val="2"/>
    </font>
    <font>
      <u/>
      <sz val="10"/>
      <color theme="10"/>
      <name val="Calibri"/>
      <family val="2"/>
      <scheme val="minor"/>
    </font>
    <font>
      <b/>
      <sz val="14"/>
      <color theme="1"/>
      <name val="Arial"/>
      <family val="2"/>
    </font>
    <font>
      <sz val="14"/>
      <color theme="1"/>
      <name val="Arial"/>
      <family val="2"/>
    </font>
    <font>
      <b/>
      <u/>
      <sz val="14"/>
      <color theme="10"/>
      <name val="Arial"/>
      <family val="2"/>
    </font>
    <font>
      <vertAlign val="superscript"/>
      <sz val="10"/>
      <color theme="1"/>
      <name val="Arial"/>
      <family val="2"/>
    </font>
    <font>
      <b/>
      <vertAlign val="superscript"/>
      <sz val="10"/>
      <color theme="1"/>
      <name val="Arial"/>
      <family val="2"/>
    </font>
    <font>
      <i/>
      <sz val="10"/>
      <name val="Arial"/>
      <family val="2"/>
    </font>
    <font>
      <b/>
      <i/>
      <sz val="10"/>
      <color theme="1"/>
      <name val="Arial"/>
      <family val="2"/>
    </font>
    <font>
      <vertAlign val="superscript"/>
      <sz val="10"/>
      <color theme="1"/>
      <name val="Arial"/>
      <family val="2"/>
      <charset val="204"/>
    </font>
    <font>
      <u/>
      <sz val="10"/>
      <color theme="10"/>
      <name val="Arial"/>
      <family val="2"/>
    </font>
    <font>
      <sz val="10"/>
      <name val="Calibri"/>
      <family val="2"/>
      <scheme val="minor"/>
    </font>
    <font>
      <b/>
      <sz val="10"/>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lightUp"/>
    </fill>
  </fills>
  <borders count="6">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double">
        <color indexed="64"/>
      </bottom>
      <diagonal/>
    </border>
  </borders>
  <cellStyleXfs count="8">
    <xf numFmtId="0" fontId="0" fillId="0" borderId="0"/>
    <xf numFmtId="0" fontId="1" fillId="0" borderId="0"/>
    <xf numFmtId="166" fontId="1" fillId="0" borderId="0" applyFont="0" applyFill="0" applyBorder="0" applyAlignment="0" applyProtection="0"/>
    <xf numFmtId="0" fontId="8" fillId="0" borderId="0"/>
    <xf numFmtId="0" fontId="8" fillId="0" borderId="0"/>
    <xf numFmtId="0" fontId="12" fillId="0" borderId="0"/>
    <xf numFmtId="0" fontId="13" fillId="0" borderId="0" applyNumberFormat="0" applyFill="0" applyBorder="0" applyAlignment="0" applyProtection="0"/>
    <xf numFmtId="164" fontId="1" fillId="0" borderId="0" applyFont="0" applyFill="0" applyBorder="0" applyAlignment="0" applyProtection="0"/>
  </cellStyleXfs>
  <cellXfs count="185">
    <xf numFmtId="0" fontId="0" fillId="0" borderId="0" xfId="0"/>
    <xf numFmtId="0" fontId="2" fillId="0" borderId="0" xfId="1" applyFont="1" applyAlignment="1">
      <alignment wrapText="1"/>
    </xf>
    <xf numFmtId="0" fontId="4" fillId="0" borderId="0" xfId="1" applyFont="1" applyAlignment="1">
      <alignment horizontal="center" wrapText="1"/>
    </xf>
    <xf numFmtId="165" fontId="5" fillId="0" borderId="0" xfId="1" applyNumberFormat="1" applyFont="1" applyAlignment="1">
      <alignment horizontal="center"/>
    </xf>
    <xf numFmtId="165" fontId="6" fillId="0" borderId="0" xfId="2" applyNumberFormat="1" applyFont="1" applyFill="1" applyBorder="1" applyProtection="1"/>
    <xf numFmtId="0" fontId="2" fillId="0" borderId="0" xfId="1" applyFont="1" applyAlignment="1">
      <alignment horizontal="left"/>
    </xf>
    <xf numFmtId="165" fontId="7" fillId="0" borderId="0" xfId="2" applyNumberFormat="1" applyFont="1" applyFill="1" applyBorder="1" applyProtection="1"/>
    <xf numFmtId="0" fontId="2" fillId="0" borderId="0" xfId="1" applyFont="1" applyAlignment="1">
      <alignment horizontal="left" wrapText="1" indent="1"/>
    </xf>
    <xf numFmtId="0" fontId="3" fillId="0" borderId="0" xfId="1" applyFont="1" applyAlignment="1">
      <alignment horizontal="left"/>
    </xf>
    <xf numFmtId="0" fontId="7" fillId="0" borderId="0" xfId="1" applyFont="1" applyAlignment="1">
      <alignment horizontal="left" indent="1"/>
    </xf>
    <xf numFmtId="0" fontId="3" fillId="0" borderId="0" xfId="1" applyFont="1"/>
    <xf numFmtId="0" fontId="7" fillId="0" borderId="0" xfId="1" applyFont="1"/>
    <xf numFmtId="0" fontId="9" fillId="0" borderId="0" xfId="3" applyFont="1" applyAlignment="1">
      <alignment vertical="center"/>
    </xf>
    <xf numFmtId="0" fontId="7" fillId="0" borderId="0" xfId="3" applyFont="1" applyAlignment="1">
      <alignment vertical="center"/>
    </xf>
    <xf numFmtId="0" fontId="3" fillId="0" borderId="0" xfId="1" applyFont="1" applyAlignment="1">
      <alignment vertical="center"/>
    </xf>
    <xf numFmtId="165" fontId="11" fillId="0" borderId="5" xfId="3" applyNumberFormat="1" applyFont="1" applyBorder="1" applyAlignment="1">
      <alignment vertical="center"/>
    </xf>
    <xf numFmtId="0" fontId="7" fillId="0" borderId="0" xfId="0" applyFont="1"/>
    <xf numFmtId="165" fontId="2" fillId="0" borderId="0" xfId="5" applyNumberFormat="1" applyFont="1" applyAlignment="1">
      <alignment horizontal="center" vertical="center"/>
    </xf>
    <xf numFmtId="0" fontId="6" fillId="0" borderId="0" xfId="0" applyFont="1"/>
    <xf numFmtId="165" fontId="6" fillId="0" borderId="0" xfId="0" applyNumberFormat="1" applyFont="1"/>
    <xf numFmtId="0" fontId="2" fillId="0" borderId="0" xfId="1" applyFont="1" applyAlignment="1">
      <alignment horizontal="center" vertical="center"/>
    </xf>
    <xf numFmtId="0" fontId="7" fillId="0" borderId="0" xfId="0" applyFont="1" applyAlignment="1">
      <alignment horizontal="left"/>
    </xf>
    <xf numFmtId="0" fontId="7" fillId="0" borderId="0" xfId="0" applyFont="1" applyAlignment="1">
      <alignment horizontal="center" vertical="center"/>
    </xf>
    <xf numFmtId="0" fontId="4" fillId="0" borderId="0" xfId="1" applyFont="1" applyAlignment="1">
      <alignment horizontal="center" vertical="center" wrapText="1"/>
    </xf>
    <xf numFmtId="0" fontId="7" fillId="0" borderId="0" xfId="1" applyFont="1" applyAlignment="1">
      <alignment horizontal="center" vertical="center"/>
    </xf>
    <xf numFmtId="0" fontId="7" fillId="0" borderId="0" xfId="3" applyFont="1" applyAlignment="1">
      <alignment horizontal="center" vertical="center" wrapText="1"/>
    </xf>
    <xf numFmtId="0" fontId="7" fillId="0" borderId="0" xfId="0" applyFont="1" applyAlignment="1">
      <alignment horizontal="justify" vertical="center"/>
    </xf>
    <xf numFmtId="165" fontId="6" fillId="0" borderId="0" xfId="2" applyNumberFormat="1" applyFont="1" applyFill="1" applyBorder="1" applyAlignment="1" applyProtection="1">
      <alignment vertical="center"/>
    </xf>
    <xf numFmtId="0" fontId="14" fillId="0" borderId="0" xfId="6" applyFont="1" applyAlignment="1">
      <alignment horizontal="center" vertical="center" wrapText="1"/>
    </xf>
    <xf numFmtId="0" fontId="6" fillId="0" borderId="0" xfId="0" applyFont="1" applyAlignment="1">
      <alignment vertical="center" wrapText="1"/>
    </xf>
    <xf numFmtId="165" fontId="7" fillId="0" borderId="0" xfId="0" applyNumberFormat="1" applyFont="1"/>
    <xf numFmtId="0" fontId="7" fillId="0" borderId="0" xfId="0" applyFont="1" applyAlignment="1">
      <alignment wrapText="1"/>
    </xf>
    <xf numFmtId="0" fontId="6" fillId="0" borderId="0" xfId="0" applyFont="1" applyAlignment="1">
      <alignment horizontal="center" vertical="center"/>
    </xf>
    <xf numFmtId="0" fontId="2" fillId="0" borderId="0" xfId="1" applyFont="1" applyAlignment="1">
      <alignment horizontal="left" wrapText="1"/>
    </xf>
    <xf numFmtId="14" fontId="3" fillId="0" borderId="0" xfId="1" applyNumberFormat="1" applyFont="1" applyAlignment="1">
      <alignment horizontal="center" vertical="center" wrapText="1"/>
    </xf>
    <xf numFmtId="0" fontId="15" fillId="3" borderId="1" xfId="1" applyFont="1" applyFill="1" applyBorder="1" applyAlignment="1">
      <alignment horizontal="center" vertical="center" wrapText="1"/>
    </xf>
    <xf numFmtId="14" fontId="15" fillId="3" borderId="1" xfId="1" applyNumberFormat="1" applyFont="1" applyFill="1" applyBorder="1" applyAlignment="1">
      <alignment horizontal="left" vertical="center" wrapText="1"/>
    </xf>
    <xf numFmtId="0" fontId="16" fillId="0" borderId="0" xfId="0" applyFont="1"/>
    <xf numFmtId="0" fontId="16" fillId="0" borderId="0" xfId="0" applyFont="1" applyAlignment="1">
      <alignment horizontal="center"/>
    </xf>
    <xf numFmtId="0" fontId="11" fillId="0" borderId="0" xfId="0" applyFont="1"/>
    <xf numFmtId="0" fontId="16" fillId="0" borderId="0" xfId="0" applyFont="1" applyAlignment="1">
      <alignment horizontal="left" indent="1"/>
    </xf>
    <xf numFmtId="165" fontId="16" fillId="0" borderId="0" xfId="7" applyNumberFormat="1" applyFont="1"/>
    <xf numFmtId="165" fontId="16" fillId="0" borderId="0" xfId="0" applyNumberFormat="1" applyFont="1"/>
    <xf numFmtId="165" fontId="11" fillId="0" borderId="0" xfId="0" applyNumberFormat="1" applyFont="1"/>
    <xf numFmtId="165" fontId="11" fillId="0" borderId="0" xfId="7" applyNumberFormat="1" applyFont="1"/>
    <xf numFmtId="0" fontId="17" fillId="3" borderId="0" xfId="0" applyFont="1" applyFill="1"/>
    <xf numFmtId="0" fontId="18" fillId="0" borderId="0" xfId="0" applyFont="1"/>
    <xf numFmtId="164" fontId="16" fillId="0" borderId="0" xfId="7" applyFont="1"/>
    <xf numFmtId="0" fontId="20" fillId="0" borderId="0" xfId="0" applyFont="1"/>
    <xf numFmtId="0" fontId="21" fillId="4" borderId="0" xfId="0" applyFont="1" applyFill="1"/>
    <xf numFmtId="0" fontId="17" fillId="3" borderId="0" xfId="0" applyFont="1" applyFill="1" applyAlignment="1">
      <alignment horizontal="center"/>
    </xf>
    <xf numFmtId="0" fontId="17" fillId="3" borderId="1" xfId="1" applyFont="1" applyFill="1" applyBorder="1" applyAlignment="1">
      <alignment horizontal="center" vertical="center" wrapText="1"/>
    </xf>
    <xf numFmtId="0" fontId="16" fillId="4" borderId="0" xfId="0" applyFont="1" applyFill="1"/>
    <xf numFmtId="0" fontId="16" fillId="0" borderId="0" xfId="0" quotePrefix="1" applyFont="1"/>
    <xf numFmtId="0" fontId="11" fillId="4" borderId="0" xfId="0" applyFont="1" applyFill="1"/>
    <xf numFmtId="14" fontId="23" fillId="3" borderId="1" xfId="1" applyNumberFormat="1" applyFont="1" applyFill="1" applyBorder="1" applyAlignment="1">
      <alignment horizontal="left" vertical="center" wrapText="1"/>
    </xf>
    <xf numFmtId="0" fontId="21" fillId="0" borderId="0" xfId="0" applyFont="1"/>
    <xf numFmtId="0" fontId="24" fillId="0" borderId="0" xfId="0" applyFont="1" applyAlignment="1">
      <alignment horizontal="center"/>
    </xf>
    <xf numFmtId="0" fontId="12" fillId="0" borderId="0" xfId="1" applyFont="1" applyAlignment="1">
      <alignment horizontal="left"/>
    </xf>
    <xf numFmtId="0" fontId="6" fillId="0" borderId="0" xfId="0" applyFont="1" applyAlignment="1">
      <alignment horizontal="left" vertical="center" wrapText="1"/>
    </xf>
    <xf numFmtId="0" fontId="12" fillId="0" borderId="0" xfId="1" applyFont="1" applyAlignment="1">
      <alignment horizontal="left" indent="1"/>
    </xf>
    <xf numFmtId="0" fontId="7" fillId="0" borderId="0" xfId="0" applyFont="1" applyAlignment="1">
      <alignment horizontal="left" indent="1"/>
    </xf>
    <xf numFmtId="0" fontId="2" fillId="0" borderId="0" xfId="5" applyFont="1" applyAlignment="1">
      <alignment horizontal="left" vertical="center" indent="1"/>
    </xf>
    <xf numFmtId="0" fontId="7" fillId="0" borderId="0" xfId="0" applyFont="1" applyAlignment="1">
      <alignment horizontal="left" vertical="center" wrapText="1" indent="1"/>
    </xf>
    <xf numFmtId="0" fontId="16" fillId="2" borderId="0" xfId="0" applyFont="1" applyFill="1"/>
    <xf numFmtId="0" fontId="11" fillId="2" borderId="0" xfId="0" applyFont="1" applyFill="1"/>
    <xf numFmtId="0" fontId="16" fillId="2" borderId="0" xfId="0" applyFont="1" applyFill="1" applyAlignment="1">
      <alignment vertical="center" wrapText="1"/>
    </xf>
    <xf numFmtId="0" fontId="16" fillId="0" borderId="0" xfId="0" applyFont="1" applyAlignment="1">
      <alignment horizontal="center" vertical="center"/>
    </xf>
    <xf numFmtId="14" fontId="17" fillId="3" borderId="1" xfId="1" applyNumberFormat="1" applyFont="1" applyFill="1" applyBorder="1" applyAlignment="1">
      <alignment horizontal="left" vertical="center" wrapText="1"/>
    </xf>
    <xf numFmtId="14" fontId="17" fillId="3" borderId="1" xfId="1" applyNumberFormat="1" applyFont="1" applyFill="1" applyBorder="1" applyAlignment="1">
      <alignment horizontal="center" vertical="center" wrapText="1"/>
    </xf>
    <xf numFmtId="14" fontId="22" fillId="0" borderId="0" xfId="1" applyNumberFormat="1" applyFont="1" applyAlignment="1">
      <alignment horizontal="center" vertical="center" wrapText="1"/>
    </xf>
    <xf numFmtId="0" fontId="22" fillId="0" borderId="0" xfId="1" applyFont="1" applyAlignment="1">
      <alignment wrapText="1"/>
    </xf>
    <xf numFmtId="0" fontId="16" fillId="0" borderId="0" xfId="1" applyFont="1"/>
    <xf numFmtId="165" fontId="16" fillId="0" borderId="0" xfId="2" applyNumberFormat="1" applyFont="1" applyFill="1"/>
    <xf numFmtId="0" fontId="22" fillId="0" borderId="1" xfId="1" applyFont="1" applyBorder="1"/>
    <xf numFmtId="165" fontId="11" fillId="0" borderId="1" xfId="2" applyNumberFormat="1" applyFont="1" applyFill="1" applyBorder="1"/>
    <xf numFmtId="0" fontId="25" fillId="0" borderId="0" xfId="1" applyFont="1"/>
    <xf numFmtId="165" fontId="25" fillId="0" borderId="0" xfId="2" applyNumberFormat="1" applyFont="1" applyFill="1"/>
    <xf numFmtId="0" fontId="22" fillId="0" borderId="0" xfId="1" applyFont="1"/>
    <xf numFmtId="0" fontId="22" fillId="0" borderId="2" xfId="1" applyFont="1" applyBorder="1"/>
    <xf numFmtId="165" fontId="11" fillId="0" borderId="2" xfId="2" applyNumberFormat="1" applyFont="1" applyFill="1" applyBorder="1"/>
    <xf numFmtId="0" fontId="26" fillId="0" borderId="0" xfId="1" applyFont="1" applyAlignment="1">
      <alignment horizontal="left"/>
    </xf>
    <xf numFmtId="0" fontId="27" fillId="0" borderId="0" xfId="1" applyFont="1" applyAlignment="1">
      <alignment horizontal="left"/>
    </xf>
    <xf numFmtId="165" fontId="11" fillId="0" borderId="0" xfId="2" applyNumberFormat="1" applyFont="1" applyFill="1"/>
    <xf numFmtId="0" fontId="12" fillId="0" borderId="0" xfId="1" applyFont="1"/>
    <xf numFmtId="0" fontId="12" fillId="0" borderId="0" xfId="1" applyFont="1" applyAlignment="1">
      <alignment horizontal="left" vertical="center"/>
    </xf>
    <xf numFmtId="0" fontId="11" fillId="0" borderId="0" xfId="0" applyFont="1" applyAlignment="1">
      <alignment horizontal="center"/>
    </xf>
    <xf numFmtId="0" fontId="28" fillId="0" borderId="0" xfId="6" applyFont="1" applyFill="1" applyAlignment="1">
      <alignment horizontal="center"/>
    </xf>
    <xf numFmtId="0" fontId="11" fillId="0" borderId="0" xfId="3" applyFont="1" applyAlignment="1">
      <alignment vertical="center" wrapText="1"/>
    </xf>
    <xf numFmtId="0" fontId="11" fillId="0" borderId="0" xfId="3" applyFont="1" applyAlignment="1">
      <alignment vertical="center"/>
    </xf>
    <xf numFmtId="165" fontId="16" fillId="0" borderId="0" xfId="3" applyNumberFormat="1" applyFont="1" applyAlignment="1">
      <alignment vertical="center"/>
    </xf>
    <xf numFmtId="0" fontId="16" fillId="0" borderId="0" xfId="3" applyFont="1" applyAlignment="1">
      <alignment vertical="center"/>
    </xf>
    <xf numFmtId="0" fontId="16" fillId="0" borderId="0" xfId="3" applyFont="1" applyAlignment="1">
      <alignment vertical="center" wrapText="1"/>
    </xf>
    <xf numFmtId="0" fontId="18" fillId="0" borderId="0" xfId="3" applyFont="1" applyAlignment="1">
      <alignment vertical="center" wrapText="1"/>
    </xf>
    <xf numFmtId="165" fontId="16" fillId="0" borderId="0" xfId="3" applyNumberFormat="1" applyFont="1" applyAlignment="1" applyProtection="1">
      <alignment vertical="center"/>
      <protection locked="0"/>
    </xf>
    <xf numFmtId="165" fontId="11" fillId="0" borderId="4" xfId="3" applyNumberFormat="1" applyFont="1" applyBorder="1" applyAlignment="1">
      <alignment vertical="center"/>
    </xf>
    <xf numFmtId="165" fontId="11" fillId="0" borderId="0" xfId="3" applyNumberFormat="1" applyFont="1" applyAlignment="1">
      <alignment vertical="center"/>
    </xf>
    <xf numFmtId="165" fontId="11" fillId="0" borderId="3" xfId="3" applyNumberFormat="1" applyFont="1" applyBorder="1" applyAlignment="1">
      <alignment vertical="center"/>
    </xf>
    <xf numFmtId="0" fontId="7" fillId="0" borderId="0" xfId="0" applyFont="1" applyAlignment="1">
      <alignment horizontal="left" wrapText="1" indent="1"/>
    </xf>
    <xf numFmtId="0" fontId="2" fillId="0" borderId="0" xfId="5" applyFont="1" applyAlignment="1">
      <alignment horizontal="left" vertical="center" wrapText="1" indent="1"/>
    </xf>
    <xf numFmtId="165" fontId="16" fillId="0" borderId="0" xfId="7" applyNumberFormat="1" applyFont="1" applyFill="1"/>
    <xf numFmtId="0" fontId="16" fillId="0" borderId="0" xfId="0" applyFont="1" applyAlignment="1">
      <alignment horizontal="left"/>
    </xf>
    <xf numFmtId="0" fontId="22" fillId="0" borderId="0" xfId="1" applyFont="1" applyAlignment="1">
      <alignment horizontal="left"/>
    </xf>
    <xf numFmtId="165" fontId="7" fillId="0" borderId="0" xfId="2" applyNumberFormat="1" applyFont="1" applyFill="1" applyBorder="1" applyAlignment="1" applyProtection="1">
      <alignment vertical="center"/>
    </xf>
    <xf numFmtId="165" fontId="7" fillId="0" borderId="0" xfId="1" applyNumberFormat="1" applyFont="1"/>
    <xf numFmtId="165" fontId="7" fillId="0" borderId="0" xfId="1" applyNumberFormat="1" applyFont="1" applyAlignment="1">
      <alignment vertical="center"/>
    </xf>
    <xf numFmtId="164" fontId="7" fillId="0" borderId="0" xfId="2" applyNumberFormat="1" applyFont="1" applyFill="1" applyBorder="1" applyAlignment="1" applyProtection="1">
      <alignment vertical="center"/>
    </xf>
    <xf numFmtId="0" fontId="24" fillId="0" borderId="0" xfId="0" applyFont="1"/>
    <xf numFmtId="0" fontId="24" fillId="4" borderId="0" xfId="0" applyFont="1" applyFill="1"/>
    <xf numFmtId="165" fontId="5" fillId="0" borderId="0" xfId="1" applyNumberFormat="1" applyFont="1"/>
    <xf numFmtId="165" fontId="11" fillId="0" borderId="0" xfId="2" applyNumberFormat="1" applyFont="1" applyFill="1" applyBorder="1" applyAlignment="1" applyProtection="1">
      <alignment vertical="center"/>
    </xf>
    <xf numFmtId="0" fontId="3" fillId="0" borderId="0" xfId="1" applyFont="1" applyAlignment="1">
      <alignment horizontal="center" vertical="center" wrapText="1"/>
    </xf>
    <xf numFmtId="0" fontId="6" fillId="0" borderId="0" xfId="1" applyFont="1" applyAlignment="1">
      <alignment horizontal="center" vertical="center"/>
    </xf>
    <xf numFmtId="0" fontId="3" fillId="0" borderId="0" xfId="1" applyFont="1" applyAlignment="1">
      <alignment horizontal="center" vertical="center"/>
    </xf>
    <xf numFmtId="0" fontId="29" fillId="2" borderId="0" xfId="0" quotePrefix="1" applyFont="1" applyFill="1" applyAlignment="1">
      <alignment horizontal="center" vertical="center"/>
    </xf>
    <xf numFmtId="0" fontId="30" fillId="2" borderId="0" xfId="0" applyFont="1" applyFill="1"/>
    <xf numFmtId="0" fontId="29" fillId="2" borderId="0" xfId="0" applyFont="1" applyFill="1" applyAlignment="1">
      <alignment horizontal="center" vertical="center"/>
    </xf>
    <xf numFmtId="0" fontId="31" fillId="2" borderId="0" xfId="6" applyFont="1" applyFill="1"/>
    <xf numFmtId="0" fontId="16" fillId="0" borderId="0" xfId="0" applyFont="1" applyAlignment="1">
      <alignment wrapText="1"/>
    </xf>
    <xf numFmtId="164" fontId="16" fillId="0" borderId="0" xfId="0" applyNumberFormat="1" applyFont="1"/>
    <xf numFmtId="0" fontId="21" fillId="0" borderId="0" xfId="0" applyFont="1" applyAlignment="1">
      <alignment wrapText="1"/>
    </xf>
    <xf numFmtId="0" fontId="16" fillId="0" borderId="0" xfId="0" applyFont="1" applyAlignment="1">
      <alignment horizontal="left" wrapText="1"/>
    </xf>
    <xf numFmtId="165" fontId="10" fillId="0" borderId="0" xfId="0" applyNumberFormat="1" applyFont="1"/>
    <xf numFmtId="0" fontId="16" fillId="0" borderId="0" xfId="0" applyFont="1" applyAlignment="1">
      <alignment horizontal="center" vertical="center" wrapText="1"/>
    </xf>
    <xf numFmtId="0" fontId="34" fillId="0" borderId="0" xfId="1" applyFont="1" applyAlignment="1">
      <alignment horizontal="center" wrapText="1"/>
    </xf>
    <xf numFmtId="0" fontId="34" fillId="0" borderId="0" xfId="1" applyFont="1" applyAlignment="1">
      <alignment horizontal="center" vertical="center" wrapText="1"/>
    </xf>
    <xf numFmtId="165" fontId="18" fillId="0" borderId="0" xfId="1" applyNumberFormat="1" applyFont="1" applyAlignment="1">
      <alignment horizontal="center"/>
    </xf>
    <xf numFmtId="165" fontId="16" fillId="0" borderId="0" xfId="1" applyNumberFormat="1" applyFont="1"/>
    <xf numFmtId="165" fontId="12" fillId="0" borderId="0" xfId="5" applyNumberFormat="1" applyAlignment="1" applyProtection="1">
      <alignment vertical="center"/>
      <protection locked="0"/>
    </xf>
    <xf numFmtId="0" fontId="35" fillId="0" borderId="0" xfId="0" applyFont="1"/>
    <xf numFmtId="165" fontId="11" fillId="0" borderId="0" xfId="7" applyNumberFormat="1" applyFont="1" applyFill="1"/>
    <xf numFmtId="0" fontId="28" fillId="0" borderId="0" xfId="6" applyFont="1" applyAlignment="1">
      <alignment horizontal="center" vertical="center" wrapText="1"/>
    </xf>
    <xf numFmtId="0" fontId="28" fillId="0" borderId="0" xfId="6" applyFont="1" applyAlignment="1">
      <alignment horizontal="center" vertical="center"/>
    </xf>
    <xf numFmtId="165" fontId="11" fillId="0" borderId="0" xfId="3" applyNumberFormat="1" applyFont="1" applyAlignment="1">
      <alignment vertical="center" wrapText="1"/>
    </xf>
    <xf numFmtId="0" fontId="37" fillId="2" borderId="0" xfId="6" applyFont="1" applyFill="1" applyAlignment="1">
      <alignment vertical="center" wrapText="1"/>
    </xf>
    <xf numFmtId="164" fontId="16" fillId="0" borderId="0" xfId="7" applyFont="1" applyFill="1"/>
    <xf numFmtId="0" fontId="21" fillId="0" borderId="0" xfId="0" applyFont="1" applyFill="1"/>
    <xf numFmtId="0" fontId="7" fillId="0" borderId="0" xfId="0" applyFont="1" applyFill="1"/>
    <xf numFmtId="0" fontId="6" fillId="0" borderId="0" xfId="0" applyFont="1" applyFill="1"/>
    <xf numFmtId="165" fontId="7" fillId="0" borderId="0" xfId="0" applyNumberFormat="1" applyFont="1" applyAlignment="1">
      <alignment vertical="center"/>
    </xf>
    <xf numFmtId="0" fontId="21" fillId="0" borderId="0" xfId="0" applyFont="1" applyAlignment="1">
      <alignment vertical="center"/>
    </xf>
    <xf numFmtId="0" fontId="21" fillId="4" borderId="0" xfId="0" applyFont="1" applyFill="1" applyAlignment="1">
      <alignment vertical="center"/>
    </xf>
    <xf numFmtId="0" fontId="7" fillId="0" borderId="0" xfId="0" applyFont="1" applyAlignment="1">
      <alignment vertical="center"/>
    </xf>
    <xf numFmtId="165" fontId="16" fillId="0" borderId="0" xfId="0" applyNumberFormat="1" applyFont="1" applyAlignment="1">
      <alignment horizontal="center"/>
    </xf>
    <xf numFmtId="165" fontId="7" fillId="0" borderId="0" xfId="0" applyNumberFormat="1" applyFont="1" applyAlignment="1">
      <alignment horizontal="center"/>
    </xf>
    <xf numFmtId="0" fontId="7" fillId="0" borderId="0" xfId="0" applyFont="1" applyAlignment="1">
      <alignment horizontal="center"/>
    </xf>
    <xf numFmtId="0" fontId="21" fillId="4" borderId="0" xfId="0" applyFont="1" applyFill="1" applyAlignment="1">
      <alignment horizontal="center"/>
    </xf>
    <xf numFmtId="0" fontId="9" fillId="0" borderId="0" xfId="0" applyFont="1"/>
    <xf numFmtId="0" fontId="6" fillId="0" borderId="0" xfId="3" applyFont="1" applyAlignment="1">
      <alignment vertical="center"/>
    </xf>
    <xf numFmtId="165" fontId="3" fillId="0" borderId="0" xfId="5" applyNumberFormat="1" applyFont="1" applyAlignment="1" applyProtection="1">
      <alignment vertical="center"/>
      <protection locked="0"/>
    </xf>
    <xf numFmtId="0" fontId="6" fillId="4" borderId="0" xfId="0" applyFont="1" applyFill="1"/>
    <xf numFmtId="0" fontId="2" fillId="0" borderId="0" xfId="0" applyFont="1" applyFill="1"/>
    <xf numFmtId="165" fontId="12" fillId="0" borderId="0" xfId="0" applyNumberFormat="1" applyFont="1" applyFill="1"/>
    <xf numFmtId="0" fontId="38" fillId="0" borderId="0" xfId="0" applyFont="1" applyFill="1"/>
    <xf numFmtId="0" fontId="3" fillId="0" borderId="0" xfId="0" applyFont="1" applyFill="1" applyAlignment="1">
      <alignment vertical="center" wrapText="1"/>
    </xf>
    <xf numFmtId="0" fontId="2" fillId="0" borderId="0" xfId="0" applyFont="1" applyFill="1" applyAlignment="1">
      <alignment horizontal="center" vertical="center"/>
    </xf>
    <xf numFmtId="165" fontId="2" fillId="0" borderId="0" xfId="0" applyNumberFormat="1" applyFont="1" applyFill="1"/>
    <xf numFmtId="0" fontId="4" fillId="0" borderId="0" xfId="3" applyFont="1" applyFill="1" applyAlignment="1">
      <alignment vertical="center"/>
    </xf>
    <xf numFmtId="0" fontId="4" fillId="0" borderId="0" xfId="0" applyFont="1" applyFill="1"/>
    <xf numFmtId="165" fontId="2" fillId="0" borderId="0" xfId="2" applyNumberFormat="1" applyFont="1" applyFill="1" applyBorder="1" applyAlignment="1" applyProtection="1">
      <alignment vertical="center"/>
    </xf>
    <xf numFmtId="165" fontId="21" fillId="0" borderId="0" xfId="0" applyNumberFormat="1" applyFont="1"/>
    <xf numFmtId="0" fontId="39" fillId="0" borderId="0" xfId="0" applyFont="1"/>
    <xf numFmtId="0" fontId="18" fillId="0" borderId="0" xfId="0" applyFont="1" applyFill="1"/>
    <xf numFmtId="165" fontId="11" fillId="0" borderId="0" xfId="0" applyNumberFormat="1" applyFont="1" applyFill="1"/>
    <xf numFmtId="0" fontId="16" fillId="0" borderId="0" xfId="0" applyFont="1" applyFill="1"/>
    <xf numFmtId="165" fontId="12" fillId="0" borderId="0" xfId="5" applyNumberFormat="1" applyFill="1" applyAlignment="1" applyProtection="1">
      <alignment vertical="center"/>
      <protection locked="0"/>
    </xf>
    <xf numFmtId="165" fontId="3" fillId="0" borderId="0" xfId="5" applyNumberFormat="1" applyFont="1" applyFill="1" applyAlignment="1" applyProtection="1">
      <alignment vertical="center"/>
      <protection locked="0"/>
    </xf>
    <xf numFmtId="165" fontId="16" fillId="0" borderId="0" xfId="0" applyNumberFormat="1" applyFont="1" applyFill="1"/>
    <xf numFmtId="165" fontId="16" fillId="0" borderId="0" xfId="1" applyNumberFormat="1" applyFont="1" applyFill="1"/>
    <xf numFmtId="165" fontId="7" fillId="0" borderId="0" xfId="1" applyNumberFormat="1" applyFont="1" applyFill="1"/>
    <xf numFmtId="165" fontId="16" fillId="0" borderId="0" xfId="0" applyNumberFormat="1" applyFont="1" applyFill="1" applyAlignment="1">
      <alignment horizontal="center"/>
    </xf>
    <xf numFmtId="165" fontId="7" fillId="0" borderId="0" xfId="0" applyNumberFormat="1" applyFont="1" applyFill="1"/>
    <xf numFmtId="165" fontId="7" fillId="0" borderId="0" xfId="0" applyNumberFormat="1" applyFont="1" applyFill="1" applyAlignment="1">
      <alignment vertical="center"/>
    </xf>
    <xf numFmtId="165" fontId="16" fillId="0" borderId="0" xfId="3" applyNumberFormat="1" applyFont="1" applyFill="1" applyAlignment="1">
      <alignment vertical="center"/>
    </xf>
    <xf numFmtId="165" fontId="16" fillId="0" borderId="0" xfId="3" applyNumberFormat="1" applyFont="1" applyFill="1" applyAlignment="1" applyProtection="1">
      <alignment vertical="center"/>
      <protection locked="0"/>
    </xf>
    <xf numFmtId="165" fontId="11" fillId="0" borderId="4" xfId="3" applyNumberFormat="1" applyFont="1" applyFill="1" applyBorder="1" applyAlignment="1">
      <alignment vertical="center"/>
    </xf>
    <xf numFmtId="165" fontId="11" fillId="0" borderId="0" xfId="3" applyNumberFormat="1" applyFont="1" applyFill="1" applyAlignment="1">
      <alignment vertical="center"/>
    </xf>
    <xf numFmtId="165" fontId="11" fillId="0" borderId="3" xfId="3" applyNumberFormat="1" applyFont="1" applyFill="1" applyBorder="1" applyAlignment="1">
      <alignment vertical="center"/>
    </xf>
    <xf numFmtId="165" fontId="11" fillId="0" borderId="5" xfId="3" applyNumberFormat="1" applyFont="1" applyFill="1" applyBorder="1" applyAlignment="1">
      <alignment vertical="center"/>
    </xf>
    <xf numFmtId="165" fontId="5" fillId="0" borderId="0" xfId="1" applyNumberFormat="1" applyFont="1" applyFill="1"/>
    <xf numFmtId="165" fontId="6" fillId="0" borderId="0" xfId="0" applyNumberFormat="1" applyFont="1" applyFill="1"/>
    <xf numFmtId="164" fontId="16" fillId="0" borderId="0" xfId="0" applyNumberFormat="1" applyFont="1" applyFill="1"/>
    <xf numFmtId="0" fontId="16" fillId="2" borderId="0" xfId="0" applyFont="1" applyFill="1" applyAlignment="1">
      <alignment horizontal="left" vertical="center" wrapText="1"/>
    </xf>
    <xf numFmtId="0" fontId="17" fillId="3" borderId="0" xfId="0" applyFont="1" applyFill="1" applyAlignment="1">
      <alignment horizontal="center"/>
    </xf>
    <xf numFmtId="0" fontId="19" fillId="3" borderId="0" xfId="0" applyFont="1" applyFill="1" applyAlignment="1">
      <alignment horizontal="center"/>
    </xf>
  </cellXfs>
  <cellStyles count="8">
    <cellStyle name="Normal 2" xfId="3" xr:uid="{DCA91FC7-FED2-4C44-A6AE-1D21761F33C7}"/>
    <cellStyle name="Normal 2 2 3" xfId="4" xr:uid="{DF2E2F26-1B78-4FEA-8EA4-80001AAC6790}"/>
    <cellStyle name="Normal 5" xfId="5" xr:uid="{5FBAE768-2BFB-4C65-9DD8-303640819F59}"/>
    <cellStyle name="Гиперссылка" xfId="6" builtinId="8"/>
    <cellStyle name="Обычный" xfId="0" builtinId="0"/>
    <cellStyle name="Обычный 4" xfId="1" xr:uid="{5241331D-7639-4DE8-8419-3637AF37BCEC}"/>
    <cellStyle name="Финансовый" xfId="7" builtinId="3"/>
    <cellStyle name="Финансовый 2 2" xfId="2" xr:uid="{5CCB505F-CC76-45BF-851E-A0EEF7D2F618}"/>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829380</xdr:colOff>
      <xdr:row>15</xdr:row>
      <xdr:rowOff>97692</xdr:rowOff>
    </xdr:to>
    <xdr:pic>
      <xdr:nvPicPr>
        <xdr:cNvPr id="2" name="Picture 1">
          <a:extLst>
            <a:ext uri="{FF2B5EF4-FFF2-40B4-BE49-F238E27FC236}">
              <a16:creationId xmlns:a16="http://schemas.microsoft.com/office/drawing/2014/main" id="{724A3EC9-71FC-F3A4-B49C-62C6D38527BE}"/>
            </a:ext>
          </a:extLst>
        </xdr:cNvPr>
        <xdr:cNvPicPr>
          <a:picLocks noChangeAspect="1"/>
        </xdr:cNvPicPr>
      </xdr:nvPicPr>
      <xdr:blipFill>
        <a:blip xmlns:r="http://schemas.openxmlformats.org/officeDocument/2006/relationships" r:embed="rId1"/>
        <a:stretch>
          <a:fillRect/>
        </a:stretch>
      </xdr:blipFill>
      <xdr:spPr>
        <a:xfrm>
          <a:off x="0" y="0"/>
          <a:ext cx="2315280" cy="266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164354</xdr:colOff>
      <xdr:row>86</xdr:row>
      <xdr:rowOff>164353</xdr:rowOff>
    </xdr:from>
    <xdr:to>
      <xdr:col>5</xdr:col>
      <xdr:colOff>488577</xdr:colOff>
      <xdr:row>103</xdr:row>
      <xdr:rowOff>11952</xdr:rowOff>
    </xdr:to>
    <xdr:pic>
      <xdr:nvPicPr>
        <xdr:cNvPr id="8" name="Picture 7">
          <a:extLst>
            <a:ext uri="{FF2B5EF4-FFF2-40B4-BE49-F238E27FC236}">
              <a16:creationId xmlns:a16="http://schemas.microsoft.com/office/drawing/2014/main" id="{AE2F04B3-A1E1-6065-62EE-947332FC83D3}"/>
            </a:ext>
          </a:extLst>
        </xdr:cNvPr>
        <xdr:cNvPicPr>
          <a:picLocks noChangeAspect="1"/>
        </xdr:cNvPicPr>
      </xdr:nvPicPr>
      <xdr:blipFill>
        <a:blip xmlns:r="http://schemas.openxmlformats.org/officeDocument/2006/relationships" r:embed="rId1"/>
        <a:stretch>
          <a:fillRect/>
        </a:stretch>
      </xdr:blipFill>
      <xdr:spPr>
        <a:xfrm>
          <a:off x="1628589" y="13342471"/>
          <a:ext cx="6629400" cy="2895600"/>
        </a:xfrm>
        <a:prstGeom prst="rect">
          <a:avLst/>
        </a:prstGeom>
      </xdr:spPr>
    </xdr:pic>
    <xdr:clientData/>
  </xdr:twoCellAnchor>
  <xdr:twoCellAnchor editAs="oneCell">
    <xdr:from>
      <xdr:col>3</xdr:col>
      <xdr:colOff>163287</xdr:colOff>
      <xdr:row>104</xdr:row>
      <xdr:rowOff>108857</xdr:rowOff>
    </xdr:from>
    <xdr:to>
      <xdr:col>5</xdr:col>
      <xdr:colOff>498930</xdr:colOff>
      <xdr:row>120</xdr:row>
      <xdr:rowOff>42217</xdr:rowOff>
    </xdr:to>
    <xdr:pic>
      <xdr:nvPicPr>
        <xdr:cNvPr id="3" name="Picture 2">
          <a:extLst>
            <a:ext uri="{FF2B5EF4-FFF2-40B4-BE49-F238E27FC236}">
              <a16:creationId xmlns:a16="http://schemas.microsoft.com/office/drawing/2014/main" id="{1A9BC476-384E-47FE-B42C-6FCD593ED782}"/>
            </a:ext>
          </a:extLst>
        </xdr:cNvPr>
        <xdr:cNvPicPr>
          <a:picLocks noChangeAspect="1"/>
        </xdr:cNvPicPr>
      </xdr:nvPicPr>
      <xdr:blipFill>
        <a:blip xmlns:r="http://schemas.openxmlformats.org/officeDocument/2006/relationships" r:embed="rId2"/>
        <a:stretch>
          <a:fillRect/>
        </a:stretch>
      </xdr:blipFill>
      <xdr:spPr>
        <a:xfrm>
          <a:off x="1514930" y="18079357"/>
          <a:ext cx="6123214" cy="2545931"/>
        </a:xfrm>
        <a:prstGeom prst="rect">
          <a:avLst/>
        </a:prstGeom>
      </xdr:spPr>
    </xdr:pic>
    <xdr:clientData/>
  </xdr:twoCellAnchor>
  <xdr:twoCellAnchor editAs="oneCell">
    <xdr:from>
      <xdr:col>3</xdr:col>
      <xdr:colOff>153163</xdr:colOff>
      <xdr:row>121</xdr:row>
      <xdr:rowOff>92029</xdr:rowOff>
    </xdr:from>
    <xdr:to>
      <xdr:col>5</xdr:col>
      <xdr:colOff>566825</xdr:colOff>
      <xdr:row>136</xdr:row>
      <xdr:rowOff>101232</xdr:rowOff>
    </xdr:to>
    <xdr:pic>
      <xdr:nvPicPr>
        <xdr:cNvPr id="4" name="Picture 3">
          <a:extLst>
            <a:ext uri="{FF2B5EF4-FFF2-40B4-BE49-F238E27FC236}">
              <a16:creationId xmlns:a16="http://schemas.microsoft.com/office/drawing/2014/main" id="{1A0A535D-DDD6-4F44-8D63-FB6AB5C464B0}"/>
            </a:ext>
          </a:extLst>
        </xdr:cNvPr>
        <xdr:cNvPicPr>
          <a:picLocks noChangeAspect="1"/>
        </xdr:cNvPicPr>
      </xdr:nvPicPr>
      <xdr:blipFill>
        <a:blip xmlns:r="http://schemas.openxmlformats.org/officeDocument/2006/relationships" r:embed="rId3"/>
        <a:stretch>
          <a:fillRect/>
        </a:stretch>
      </xdr:blipFill>
      <xdr:spPr>
        <a:xfrm>
          <a:off x="1505989" y="21102246"/>
          <a:ext cx="6193082" cy="24939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astralinu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0A2B-F830-1E46-9BF7-35200ABE5805}">
  <sheetPr>
    <tabColor rgb="FF002060"/>
  </sheetPr>
  <dimension ref="A14:AV51"/>
  <sheetViews>
    <sheetView tabSelected="1" zoomScale="80" zoomScaleNormal="80" workbookViewId="0"/>
  </sheetViews>
  <sheetFormatPr defaultColWidth="10.77734375" defaultRowHeight="13.2" x14ac:dyDescent="0.25"/>
  <cols>
    <col min="1" max="2" width="10.77734375" style="64"/>
    <col min="3" max="3" width="70.44140625" style="64" customWidth="1"/>
    <col min="4" max="9" width="10.77734375" style="64"/>
    <col min="10" max="10" width="6.44140625" style="64" customWidth="1"/>
    <col min="11" max="11" width="10.77734375" style="64" customWidth="1"/>
    <col min="12" max="19" width="0.109375" style="64" customWidth="1"/>
    <col min="20" max="48" width="10.77734375" style="64"/>
    <col min="49" max="16384" width="10.77734375" style="37"/>
  </cols>
  <sheetData>
    <row r="14" spans="3:3" x14ac:dyDescent="0.25">
      <c r="C14" s="37"/>
    </row>
    <row r="16" spans="3:3" x14ac:dyDescent="0.25">
      <c r="C16" s="37"/>
    </row>
    <row r="18" spans="2:23" ht="17.399999999999999" x14ac:dyDescent="0.3">
      <c r="B18" s="114">
        <v>1</v>
      </c>
      <c r="C18" s="117" t="s">
        <v>152</v>
      </c>
      <c r="D18" s="115"/>
    </row>
    <row r="19" spans="2:23" ht="17.399999999999999" x14ac:dyDescent="0.3">
      <c r="B19" s="114">
        <v>2</v>
      </c>
      <c r="C19" s="117" t="s">
        <v>167</v>
      </c>
      <c r="D19" s="115"/>
    </row>
    <row r="20" spans="2:23" ht="17.399999999999999" x14ac:dyDescent="0.3">
      <c r="B20" s="116">
        <v>3</v>
      </c>
      <c r="C20" s="117" t="s">
        <v>153</v>
      </c>
      <c r="D20" s="115"/>
    </row>
    <row r="21" spans="2:23" ht="17.399999999999999" x14ac:dyDescent="0.3">
      <c r="B21" s="116">
        <v>4</v>
      </c>
      <c r="C21" s="117" t="s">
        <v>154</v>
      </c>
      <c r="D21" s="115"/>
    </row>
    <row r="22" spans="2:23" ht="17.399999999999999" x14ac:dyDescent="0.3">
      <c r="B22" s="116">
        <v>5</v>
      </c>
      <c r="C22" s="117" t="s">
        <v>192</v>
      </c>
      <c r="D22" s="115"/>
    </row>
    <row r="23" spans="2:23" x14ac:dyDescent="0.25">
      <c r="B23" s="67"/>
    </row>
    <row r="24" spans="2:23" ht="15" customHeight="1" x14ac:dyDescent="0.25">
      <c r="B24" s="66"/>
      <c r="C24" s="66"/>
      <c r="D24" s="66"/>
      <c r="E24" s="66"/>
      <c r="F24" s="66"/>
      <c r="G24" s="66"/>
      <c r="H24" s="66"/>
      <c r="I24" s="66"/>
      <c r="J24" s="66"/>
      <c r="K24" s="66"/>
      <c r="L24" s="66"/>
      <c r="M24" s="66"/>
      <c r="N24" s="66"/>
      <c r="O24" s="66"/>
      <c r="P24" s="66"/>
      <c r="Q24" s="66"/>
      <c r="R24" s="66"/>
      <c r="S24" s="66"/>
    </row>
    <row r="25" spans="2:23" x14ac:dyDescent="0.25">
      <c r="B25" s="66"/>
      <c r="C25" s="66"/>
      <c r="D25" s="66"/>
      <c r="E25" s="66"/>
      <c r="F25" s="66"/>
      <c r="G25" s="66"/>
      <c r="H25" s="66"/>
      <c r="I25" s="66"/>
      <c r="J25" s="66"/>
      <c r="K25" s="66"/>
      <c r="L25" s="66"/>
      <c r="M25" s="66"/>
      <c r="N25" s="66"/>
      <c r="O25" s="66"/>
      <c r="P25" s="66"/>
      <c r="Q25" s="66"/>
      <c r="R25" s="66"/>
      <c r="S25" s="66"/>
    </row>
    <row r="26" spans="2:23" x14ac:dyDescent="0.25">
      <c r="B26" s="66" t="s">
        <v>222</v>
      </c>
      <c r="C26" s="37" t="s">
        <v>223</v>
      </c>
      <c r="D26" s="66"/>
      <c r="E26" s="66"/>
      <c r="F26" s="66"/>
      <c r="G26" s="66"/>
      <c r="H26" s="66"/>
      <c r="I26" s="66"/>
      <c r="J26" s="66"/>
      <c r="K26" s="66"/>
      <c r="L26" s="66"/>
      <c r="M26" s="66"/>
      <c r="N26" s="66"/>
      <c r="O26" s="66"/>
      <c r="P26" s="66"/>
      <c r="Q26" s="66"/>
      <c r="R26" s="66"/>
      <c r="S26" s="66"/>
    </row>
    <row r="27" spans="2:23" x14ac:dyDescent="0.25">
      <c r="B27" s="66"/>
      <c r="C27" s="134" t="s">
        <v>224</v>
      </c>
      <c r="D27" s="66"/>
      <c r="E27" s="66"/>
      <c r="F27" s="66"/>
      <c r="G27" s="66"/>
      <c r="H27" s="66"/>
      <c r="I27" s="66"/>
      <c r="J27" s="66"/>
      <c r="K27" s="66"/>
      <c r="L27" s="66"/>
      <c r="M27" s="66"/>
      <c r="N27" s="66"/>
      <c r="O27" s="66"/>
      <c r="P27" s="66"/>
      <c r="Q27" s="66"/>
      <c r="R27" s="66"/>
      <c r="S27" s="66"/>
    </row>
    <row r="28" spans="2:23" x14ac:dyDescent="0.25">
      <c r="B28" s="66"/>
      <c r="C28" s="66"/>
      <c r="D28" s="66"/>
      <c r="E28" s="66"/>
      <c r="F28" s="66"/>
      <c r="G28" s="66"/>
      <c r="H28" s="66"/>
      <c r="I28" s="66"/>
      <c r="J28" s="66"/>
      <c r="K28" s="66"/>
      <c r="L28" s="66"/>
      <c r="M28" s="66"/>
      <c r="N28" s="66"/>
      <c r="O28" s="66"/>
      <c r="P28" s="66"/>
      <c r="Q28" s="66"/>
      <c r="R28" s="66"/>
      <c r="S28" s="66"/>
    </row>
    <row r="29" spans="2:23" x14ac:dyDescent="0.25">
      <c r="B29" s="66"/>
      <c r="C29" s="66"/>
      <c r="D29" s="66"/>
      <c r="E29" s="66"/>
      <c r="F29" s="66"/>
      <c r="G29" s="66"/>
      <c r="H29" s="66"/>
      <c r="I29" s="66"/>
      <c r="J29" s="66"/>
      <c r="K29" s="66"/>
      <c r="L29" s="66"/>
      <c r="M29" s="66"/>
      <c r="N29" s="66"/>
      <c r="O29" s="66"/>
      <c r="P29" s="66"/>
      <c r="Q29" s="66"/>
      <c r="R29" s="66"/>
      <c r="S29" s="66"/>
    </row>
    <row r="30" spans="2:23" x14ac:dyDescent="0.25">
      <c r="B30" s="65" t="s">
        <v>155</v>
      </c>
      <c r="C30" s="66"/>
      <c r="D30" s="66"/>
      <c r="E30" s="66"/>
      <c r="F30" s="66"/>
      <c r="G30" s="66"/>
      <c r="H30" s="66"/>
      <c r="I30" s="66"/>
      <c r="J30" s="66"/>
      <c r="K30" s="66"/>
      <c r="L30" s="66"/>
      <c r="M30" s="66"/>
      <c r="N30" s="66"/>
      <c r="O30" s="66"/>
      <c r="P30" s="66"/>
      <c r="Q30" s="66"/>
      <c r="R30" s="66"/>
      <c r="S30" s="66"/>
    </row>
    <row r="31" spans="2:23" x14ac:dyDescent="0.25">
      <c r="B31" s="37"/>
      <c r="C31" s="66"/>
      <c r="D31" s="66"/>
      <c r="E31" s="66"/>
      <c r="F31" s="66"/>
      <c r="G31" s="66"/>
      <c r="H31" s="66"/>
      <c r="I31" s="66"/>
      <c r="J31" s="66"/>
      <c r="K31" s="66"/>
      <c r="L31" s="66"/>
      <c r="M31" s="66"/>
      <c r="N31" s="66"/>
      <c r="O31" s="66"/>
      <c r="P31" s="66"/>
      <c r="Q31" s="66"/>
      <c r="R31" s="66"/>
      <c r="S31" s="66"/>
    </row>
    <row r="32" spans="2:23" ht="13.05" customHeight="1" x14ac:dyDescent="0.25">
      <c r="B32" s="182" t="s">
        <v>199</v>
      </c>
      <c r="C32" s="182"/>
      <c r="D32" s="182"/>
      <c r="E32" s="182"/>
      <c r="F32" s="182"/>
      <c r="G32" s="182"/>
      <c r="H32" s="182"/>
      <c r="I32" s="182"/>
      <c r="J32" s="182"/>
      <c r="K32" s="182"/>
      <c r="L32" s="182"/>
      <c r="M32" s="182"/>
      <c r="N32" s="182"/>
      <c r="O32" s="182"/>
      <c r="P32" s="182"/>
      <c r="Q32" s="182"/>
      <c r="R32" s="182"/>
      <c r="S32" s="182"/>
      <c r="T32" s="182"/>
      <c r="U32" s="182"/>
      <c r="V32" s="182"/>
      <c r="W32" s="182"/>
    </row>
    <row r="33" spans="2:23" s="64" customFormat="1" x14ac:dyDescent="0.25">
      <c r="B33" s="182"/>
      <c r="C33" s="182"/>
      <c r="D33" s="182"/>
      <c r="E33" s="182"/>
      <c r="F33" s="182"/>
      <c r="G33" s="182"/>
      <c r="H33" s="182"/>
      <c r="I33" s="182"/>
      <c r="J33" s="182"/>
      <c r="K33" s="182"/>
      <c r="L33" s="182"/>
      <c r="M33" s="182"/>
      <c r="N33" s="182"/>
      <c r="O33" s="182"/>
      <c r="P33" s="182"/>
      <c r="Q33" s="182"/>
      <c r="R33" s="182"/>
      <c r="S33" s="182"/>
      <c r="T33" s="182"/>
      <c r="U33" s="182"/>
      <c r="V33" s="182"/>
      <c r="W33" s="182"/>
    </row>
    <row r="34" spans="2:23" x14ac:dyDescent="0.25">
      <c r="B34" s="182"/>
      <c r="C34" s="182"/>
      <c r="D34" s="182"/>
      <c r="E34" s="182"/>
      <c r="F34" s="182"/>
      <c r="G34" s="182"/>
      <c r="H34" s="182"/>
      <c r="I34" s="182"/>
      <c r="J34" s="182"/>
      <c r="K34" s="182"/>
      <c r="L34" s="182"/>
      <c r="M34" s="182"/>
      <c r="N34" s="182"/>
      <c r="O34" s="182"/>
      <c r="P34" s="182"/>
      <c r="Q34" s="182"/>
      <c r="R34" s="182"/>
      <c r="S34" s="182"/>
      <c r="T34" s="182"/>
      <c r="U34" s="182"/>
      <c r="V34" s="182"/>
      <c r="W34" s="182"/>
    </row>
    <row r="35" spans="2:23" x14ac:dyDescent="0.25">
      <c r="B35" s="182"/>
      <c r="C35" s="182"/>
      <c r="D35" s="182"/>
      <c r="E35" s="182"/>
      <c r="F35" s="182"/>
      <c r="G35" s="182"/>
      <c r="H35" s="182"/>
      <c r="I35" s="182"/>
      <c r="J35" s="182"/>
      <c r="K35" s="182"/>
      <c r="L35" s="182"/>
      <c r="M35" s="182"/>
      <c r="N35" s="182"/>
      <c r="O35" s="182"/>
      <c r="P35" s="182"/>
      <c r="Q35" s="182"/>
      <c r="R35" s="182"/>
      <c r="S35" s="182"/>
      <c r="T35" s="182"/>
      <c r="U35" s="182"/>
      <c r="V35" s="182"/>
      <c r="W35" s="182"/>
    </row>
    <row r="36" spans="2:23" x14ac:dyDescent="0.25">
      <c r="B36" s="182"/>
      <c r="C36" s="182"/>
      <c r="D36" s="182"/>
      <c r="E36" s="182"/>
      <c r="F36" s="182"/>
      <c r="G36" s="182"/>
      <c r="H36" s="182"/>
      <c r="I36" s="182"/>
      <c r="J36" s="182"/>
      <c r="K36" s="182"/>
      <c r="L36" s="182"/>
      <c r="M36" s="182"/>
      <c r="N36" s="182"/>
      <c r="O36" s="182"/>
      <c r="P36" s="182"/>
      <c r="Q36" s="182"/>
      <c r="R36" s="182"/>
      <c r="S36" s="182"/>
      <c r="T36" s="182"/>
      <c r="U36" s="182"/>
      <c r="V36" s="182"/>
      <c r="W36" s="182"/>
    </row>
    <row r="37" spans="2:23" x14ac:dyDescent="0.25">
      <c r="B37" s="182"/>
      <c r="C37" s="182"/>
      <c r="D37" s="182"/>
      <c r="E37" s="182"/>
      <c r="F37" s="182"/>
      <c r="G37" s="182"/>
      <c r="H37" s="182"/>
      <c r="I37" s="182"/>
      <c r="J37" s="182"/>
      <c r="K37" s="182"/>
      <c r="L37" s="182"/>
      <c r="M37" s="182"/>
      <c r="N37" s="182"/>
      <c r="O37" s="182"/>
      <c r="P37" s="182"/>
      <c r="Q37" s="182"/>
      <c r="R37" s="182"/>
      <c r="S37" s="182"/>
      <c r="T37" s="182"/>
      <c r="U37" s="182"/>
      <c r="V37" s="182"/>
      <c r="W37" s="182"/>
    </row>
    <row r="38" spans="2:23" x14ac:dyDescent="0.25">
      <c r="B38" s="182"/>
      <c r="C38" s="182"/>
      <c r="D38" s="182"/>
      <c r="E38" s="182"/>
      <c r="F38" s="182"/>
      <c r="G38" s="182"/>
      <c r="H38" s="182"/>
      <c r="I38" s="182"/>
      <c r="J38" s="182"/>
      <c r="K38" s="182"/>
      <c r="L38" s="182"/>
      <c r="M38" s="182"/>
      <c r="N38" s="182"/>
      <c r="O38" s="182"/>
      <c r="P38" s="182"/>
      <c r="Q38" s="182"/>
      <c r="R38" s="182"/>
      <c r="S38" s="182"/>
      <c r="T38" s="182"/>
      <c r="U38" s="182"/>
      <c r="V38" s="182"/>
      <c r="W38" s="182"/>
    </row>
    <row r="39" spans="2:23" x14ac:dyDescent="0.25">
      <c r="B39" s="182"/>
      <c r="C39" s="182"/>
      <c r="D39" s="182"/>
      <c r="E39" s="182"/>
      <c r="F39" s="182"/>
      <c r="G39" s="182"/>
      <c r="H39" s="182"/>
      <c r="I39" s="182"/>
      <c r="J39" s="182"/>
      <c r="K39" s="182"/>
      <c r="L39" s="182"/>
      <c r="M39" s="182"/>
      <c r="N39" s="182"/>
      <c r="O39" s="182"/>
      <c r="P39" s="182"/>
      <c r="Q39" s="182"/>
      <c r="R39" s="182"/>
      <c r="S39" s="182"/>
      <c r="T39" s="182"/>
      <c r="U39" s="182"/>
      <c r="V39" s="182"/>
      <c r="W39" s="182"/>
    </row>
    <row r="40" spans="2:23" x14ac:dyDescent="0.25">
      <c r="B40" s="182"/>
      <c r="C40" s="182"/>
      <c r="D40" s="182"/>
      <c r="E40" s="182"/>
      <c r="F40" s="182"/>
      <c r="G40" s="182"/>
      <c r="H40" s="182"/>
      <c r="I40" s="182"/>
      <c r="J40" s="182"/>
      <c r="K40" s="182"/>
      <c r="L40" s="182"/>
      <c r="M40" s="182"/>
      <c r="N40" s="182"/>
      <c r="O40" s="182"/>
      <c r="P40" s="182"/>
      <c r="Q40" s="182"/>
      <c r="R40" s="182"/>
      <c r="S40" s="182"/>
      <c r="T40" s="182"/>
      <c r="U40" s="182"/>
      <c r="V40" s="182"/>
      <c r="W40" s="182"/>
    </row>
    <row r="41" spans="2:23" x14ac:dyDescent="0.25">
      <c r="B41" s="182"/>
      <c r="C41" s="182"/>
      <c r="D41" s="182"/>
      <c r="E41" s="182"/>
      <c r="F41" s="182"/>
      <c r="G41" s="182"/>
      <c r="H41" s="182"/>
      <c r="I41" s="182"/>
      <c r="J41" s="182"/>
      <c r="K41" s="182"/>
      <c r="L41" s="182"/>
      <c r="M41" s="182"/>
      <c r="N41" s="182"/>
      <c r="O41" s="182"/>
      <c r="P41" s="182"/>
      <c r="Q41" s="182"/>
      <c r="R41" s="182"/>
      <c r="S41" s="182"/>
      <c r="T41" s="182"/>
      <c r="U41" s="182"/>
      <c r="V41" s="182"/>
      <c r="W41" s="182"/>
    </row>
    <row r="42" spans="2:23" x14ac:dyDescent="0.25">
      <c r="B42" s="182"/>
      <c r="C42" s="182"/>
      <c r="D42" s="182"/>
      <c r="E42" s="182"/>
      <c r="F42" s="182"/>
      <c r="G42" s="182"/>
      <c r="H42" s="182"/>
      <c r="I42" s="182"/>
      <c r="J42" s="182"/>
      <c r="K42" s="182"/>
      <c r="L42" s="182"/>
      <c r="M42" s="182"/>
      <c r="N42" s="182"/>
      <c r="O42" s="182"/>
      <c r="P42" s="182"/>
      <c r="Q42" s="182"/>
      <c r="R42" s="182"/>
      <c r="S42" s="182"/>
      <c r="T42" s="182"/>
      <c r="U42" s="182"/>
      <c r="V42" s="182"/>
      <c r="W42" s="182"/>
    </row>
    <row r="43" spans="2:23" x14ac:dyDescent="0.25">
      <c r="B43" s="182"/>
      <c r="C43" s="182"/>
      <c r="D43" s="182"/>
      <c r="E43" s="182"/>
      <c r="F43" s="182"/>
      <c r="G43" s="182"/>
      <c r="H43" s="182"/>
      <c r="I43" s="182"/>
      <c r="J43" s="182"/>
      <c r="K43" s="182"/>
      <c r="L43" s="182"/>
      <c r="M43" s="182"/>
      <c r="N43" s="182"/>
      <c r="O43" s="182"/>
      <c r="P43" s="182"/>
      <c r="Q43" s="182"/>
      <c r="R43" s="182"/>
      <c r="S43" s="182"/>
      <c r="T43" s="182"/>
      <c r="U43" s="182"/>
      <c r="V43" s="182"/>
      <c r="W43" s="182"/>
    </row>
    <row r="44" spans="2:23" x14ac:dyDescent="0.25">
      <c r="B44" s="182"/>
      <c r="C44" s="182"/>
      <c r="D44" s="182"/>
      <c r="E44" s="182"/>
      <c r="F44" s="182"/>
      <c r="G44" s="182"/>
      <c r="H44" s="182"/>
      <c r="I44" s="182"/>
      <c r="J44" s="182"/>
      <c r="K44" s="182"/>
      <c r="L44" s="182"/>
      <c r="M44" s="182"/>
      <c r="N44" s="182"/>
      <c r="O44" s="182"/>
      <c r="P44" s="182"/>
      <c r="Q44" s="182"/>
      <c r="R44" s="182"/>
      <c r="S44" s="182"/>
      <c r="T44" s="182"/>
      <c r="U44" s="182"/>
      <c r="V44" s="182"/>
      <c r="W44" s="182"/>
    </row>
    <row r="45" spans="2:23" x14ac:dyDescent="0.25">
      <c r="B45" s="182"/>
      <c r="C45" s="182"/>
      <c r="D45" s="182"/>
      <c r="E45" s="182"/>
      <c r="F45" s="182"/>
      <c r="G45" s="182"/>
      <c r="H45" s="182"/>
      <c r="I45" s="182"/>
      <c r="J45" s="182"/>
      <c r="K45" s="182"/>
      <c r="L45" s="182"/>
      <c r="M45" s="182"/>
      <c r="N45" s="182"/>
      <c r="O45" s="182"/>
      <c r="P45" s="182"/>
      <c r="Q45" s="182"/>
      <c r="R45" s="182"/>
      <c r="S45" s="182"/>
      <c r="T45" s="182"/>
      <c r="U45" s="182"/>
      <c r="V45" s="182"/>
      <c r="W45" s="182"/>
    </row>
    <row r="46" spans="2:23" x14ac:dyDescent="0.25">
      <c r="B46" s="182"/>
      <c r="C46" s="182"/>
      <c r="D46" s="182"/>
      <c r="E46" s="182"/>
      <c r="F46" s="182"/>
      <c r="G46" s="182"/>
      <c r="H46" s="182"/>
      <c r="I46" s="182"/>
      <c r="J46" s="182"/>
      <c r="K46" s="182"/>
      <c r="L46" s="182"/>
      <c r="M46" s="182"/>
      <c r="N46" s="182"/>
      <c r="O46" s="182"/>
      <c r="P46" s="182"/>
      <c r="Q46" s="182"/>
      <c r="R46" s="182"/>
      <c r="S46" s="182"/>
      <c r="T46" s="182"/>
      <c r="U46" s="182"/>
      <c r="V46" s="182"/>
      <c r="W46" s="182"/>
    </row>
    <row r="47" spans="2:23" x14ac:dyDescent="0.25">
      <c r="B47" s="182"/>
      <c r="C47" s="182"/>
      <c r="D47" s="182"/>
      <c r="E47" s="182"/>
      <c r="F47" s="182"/>
      <c r="G47" s="182"/>
      <c r="H47" s="182"/>
      <c r="I47" s="182"/>
      <c r="J47" s="182"/>
      <c r="K47" s="182"/>
      <c r="L47" s="182"/>
      <c r="M47" s="182"/>
      <c r="N47" s="182"/>
      <c r="O47" s="182"/>
      <c r="P47" s="182"/>
      <c r="Q47" s="182"/>
      <c r="R47" s="182"/>
      <c r="S47" s="182"/>
      <c r="T47" s="182"/>
      <c r="U47" s="182"/>
      <c r="V47" s="182"/>
      <c r="W47" s="182"/>
    </row>
    <row r="51" s="64" customFormat="1" x14ac:dyDescent="0.25"/>
  </sheetData>
  <mergeCells count="1">
    <mergeCell ref="B32:W47"/>
  </mergeCells>
  <hyperlinks>
    <hyperlink ref="C18" location="BS!D5" display="Отчет о финансовом положении" xr:uid="{84B227A6-BF7A-794D-B59F-229DD8A6AC2A}"/>
    <hyperlink ref="C19" location="PL!D5" display="Отчет о прибыли и убытке и прочем совокупном доходе" xr:uid="{B0E987D3-7FC7-6642-BB2F-AB1B08CB3B38}"/>
    <hyperlink ref="C20" location="CF!D5" display="Отчет о движении денежных средств" xr:uid="{A6FC5C1F-6500-7944-8E95-BCED83BFA79B}"/>
    <hyperlink ref="C21" location="'Фин и опер показатели'!D5" display="Ключевые финансовые и операционные показатели" xr:uid="{AC84A098-22DA-0B4F-8502-7E8CB3E2E06C}"/>
    <hyperlink ref="C22" location="'Расшифровки PL'!D5" display="Расшифровки PL статей" xr:uid="{389B9168-BAE5-974B-9DE6-2F516F972D29}"/>
    <hyperlink ref="C27" r:id="rId1" xr:uid="{184C111E-B2D7-C845-9FCB-B2DBC6B02CB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C2C3-E446-403D-BBD1-A1603FDE7DEE}">
  <sheetPr>
    <tabColor rgb="FF002060"/>
  </sheetPr>
  <dimension ref="D3:AD61"/>
  <sheetViews>
    <sheetView showGridLines="0"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8.77734375" defaultRowHeight="13.2" x14ac:dyDescent="0.25"/>
  <cols>
    <col min="1" max="1" width="8.77734375" style="37"/>
    <col min="2" max="2" width="1.77734375" style="37" customWidth="1"/>
    <col min="3" max="3" width="8.77734375" style="37"/>
    <col min="4" max="4" width="71" style="37" customWidth="1"/>
    <col min="5" max="5" width="11.33203125" style="38" customWidth="1"/>
    <col min="6" max="9" width="14.44140625" style="37" customWidth="1"/>
    <col min="10" max="10" width="2.109375" style="37" customWidth="1"/>
    <col min="11" max="11" width="8.77734375" style="37"/>
    <col min="12" max="12" width="2.44140625" style="37" customWidth="1"/>
    <col min="13" max="16" width="18" style="37" customWidth="1"/>
    <col min="17" max="17" width="1.77734375" style="37" customWidth="1"/>
    <col min="18" max="18" width="8.77734375" style="37" customWidth="1"/>
    <col min="19" max="19" width="1.77734375" style="37" customWidth="1"/>
    <col min="20" max="23" width="18" style="37" customWidth="1"/>
    <col min="24" max="24" width="1.77734375" style="37" customWidth="1"/>
    <col min="25" max="25" width="8.77734375" style="37" customWidth="1"/>
    <col min="26" max="26" width="1.77734375" style="37" customWidth="1"/>
    <col min="27" max="30" width="18" style="37" customWidth="1"/>
    <col min="31" max="31" width="8.77734375" style="37"/>
    <col min="32" max="33" width="14.44140625" style="37" customWidth="1"/>
    <col min="34" max="16384" width="8.77734375" style="37"/>
  </cols>
  <sheetData>
    <row r="3" spans="4:30" x14ac:dyDescent="0.25">
      <c r="M3" s="183">
        <v>2022</v>
      </c>
      <c r="N3" s="183"/>
      <c r="O3" s="183"/>
      <c r="P3" s="183"/>
      <c r="Q3" s="86"/>
      <c r="R3" s="86"/>
      <c r="T3" s="183">
        <v>2023</v>
      </c>
      <c r="U3" s="183"/>
      <c r="V3" s="183"/>
      <c r="W3" s="183"/>
      <c r="X3" s="50"/>
      <c r="Y3" s="86"/>
      <c r="Z3" s="86"/>
      <c r="AA3" s="183">
        <v>2024</v>
      </c>
      <c r="AB3" s="183"/>
      <c r="AC3" s="183"/>
      <c r="AD3" s="183"/>
    </row>
    <row r="4" spans="4:30" x14ac:dyDescent="0.25">
      <c r="D4" s="46" t="s">
        <v>187</v>
      </c>
      <c r="M4" s="162"/>
      <c r="N4" s="162"/>
      <c r="O4" s="162"/>
      <c r="P4" s="46"/>
      <c r="Q4" s="46"/>
      <c r="R4" s="46"/>
      <c r="S4" s="46"/>
      <c r="T4" s="162"/>
      <c r="U4" s="162"/>
      <c r="V4" s="162"/>
      <c r="W4" s="46"/>
      <c r="X4" s="46"/>
      <c r="Y4" s="46"/>
      <c r="Z4" s="46"/>
      <c r="AA4" s="162"/>
      <c r="AB4" s="162"/>
      <c r="AC4" s="162"/>
    </row>
    <row r="5" spans="4:30" ht="13.95" customHeight="1" x14ac:dyDescent="0.25">
      <c r="D5" s="68" t="s">
        <v>152</v>
      </c>
      <c r="E5" s="68"/>
      <c r="F5" s="69" t="s">
        <v>213</v>
      </c>
      <c r="G5" s="69" t="s">
        <v>161</v>
      </c>
      <c r="H5" s="69" t="s">
        <v>191</v>
      </c>
      <c r="I5" s="69" t="s">
        <v>190</v>
      </c>
      <c r="M5" s="69" t="s">
        <v>164</v>
      </c>
      <c r="N5" s="69" t="s">
        <v>159</v>
      </c>
      <c r="O5" s="69" t="s">
        <v>165</v>
      </c>
      <c r="P5" s="69" t="s">
        <v>191</v>
      </c>
      <c r="Q5" s="70"/>
      <c r="R5" s="70"/>
      <c r="T5" s="69" t="s">
        <v>162</v>
      </c>
      <c r="U5" s="69" t="s">
        <v>163</v>
      </c>
      <c r="V5" s="69" t="s">
        <v>160</v>
      </c>
      <c r="W5" s="69" t="s">
        <v>190</v>
      </c>
      <c r="AA5" s="69" t="s">
        <v>156</v>
      </c>
      <c r="AB5" s="69" t="s">
        <v>157</v>
      </c>
      <c r="AC5" s="69" t="s">
        <v>236</v>
      </c>
      <c r="AD5" s="69" t="s">
        <v>158</v>
      </c>
    </row>
    <row r="7" spans="4:30" x14ac:dyDescent="0.25">
      <c r="D7" s="71" t="s">
        <v>13</v>
      </c>
      <c r="G7" s="72"/>
      <c r="H7" s="72"/>
      <c r="I7" s="72"/>
    </row>
    <row r="8" spans="4:30" x14ac:dyDescent="0.25">
      <c r="D8" s="71" t="s">
        <v>14</v>
      </c>
      <c r="G8" s="72"/>
      <c r="H8" s="72"/>
      <c r="I8" s="72"/>
    </row>
    <row r="9" spans="4:30" x14ac:dyDescent="0.25">
      <c r="D9" s="58" t="s">
        <v>16</v>
      </c>
      <c r="F9" s="73">
        <v>217155</v>
      </c>
      <c r="G9" s="73">
        <v>383741</v>
      </c>
      <c r="H9" s="73">
        <v>925390</v>
      </c>
      <c r="I9" s="73">
        <v>2823252</v>
      </c>
      <c r="M9" s="52"/>
      <c r="N9" s="52"/>
      <c r="O9" s="52"/>
      <c r="P9" s="73">
        <f t="shared" ref="P9" si="0">H9</f>
        <v>925390</v>
      </c>
      <c r="T9" s="52"/>
      <c r="U9" s="73">
        <v>1084718</v>
      </c>
      <c r="V9" s="73">
        <v>1324142</v>
      </c>
      <c r="W9" s="73">
        <f>I9</f>
        <v>2823252</v>
      </c>
      <c r="AA9" s="73">
        <v>3244010</v>
      </c>
      <c r="AB9" s="73">
        <v>3879563</v>
      </c>
      <c r="AC9" s="73">
        <v>4269070</v>
      </c>
      <c r="AD9" s="52"/>
    </row>
    <row r="10" spans="4:30" x14ac:dyDescent="0.25">
      <c r="D10" s="58" t="s">
        <v>15</v>
      </c>
      <c r="F10" s="73">
        <v>29142</v>
      </c>
      <c r="G10" s="73">
        <v>81241</v>
      </c>
      <c r="H10" s="73">
        <v>218108</v>
      </c>
      <c r="I10" s="73">
        <v>467969</v>
      </c>
      <c r="M10" s="52"/>
      <c r="N10" s="52"/>
      <c r="O10" s="52"/>
      <c r="P10" s="73">
        <f>H10</f>
        <v>218108</v>
      </c>
      <c r="T10" s="52"/>
      <c r="U10" s="73">
        <v>345033</v>
      </c>
      <c r="V10" s="73">
        <v>411464</v>
      </c>
      <c r="W10" s="73">
        <f t="shared" ref="W10:W60" si="1">I10</f>
        <v>467969</v>
      </c>
      <c r="AA10" s="73">
        <v>486342</v>
      </c>
      <c r="AB10" s="73">
        <v>932637</v>
      </c>
      <c r="AC10" s="73">
        <v>785355</v>
      </c>
      <c r="AD10" s="52"/>
    </row>
    <row r="11" spans="4:30" x14ac:dyDescent="0.25">
      <c r="D11" s="58" t="s">
        <v>208</v>
      </c>
      <c r="F11" s="73">
        <v>0</v>
      </c>
      <c r="G11" s="73">
        <v>0</v>
      </c>
      <c r="H11" s="73">
        <v>0</v>
      </c>
      <c r="I11" s="73">
        <v>0</v>
      </c>
      <c r="M11" s="52"/>
      <c r="N11" s="52"/>
      <c r="O11" s="52"/>
      <c r="P11" s="73">
        <v>0</v>
      </c>
      <c r="T11" s="52"/>
      <c r="U11" s="73">
        <v>0</v>
      </c>
      <c r="V11" s="73">
        <v>0</v>
      </c>
      <c r="W11" s="73">
        <v>0</v>
      </c>
      <c r="AA11" s="73">
        <v>17036</v>
      </c>
      <c r="AB11" s="73">
        <v>15533</v>
      </c>
      <c r="AC11" s="73">
        <v>58932</v>
      </c>
      <c r="AD11" s="52"/>
    </row>
    <row r="12" spans="4:30" x14ac:dyDescent="0.25">
      <c r="D12" s="58" t="s">
        <v>128</v>
      </c>
      <c r="F12" s="73">
        <v>0</v>
      </c>
      <c r="G12" s="73">
        <v>0</v>
      </c>
      <c r="H12" s="73">
        <v>206288</v>
      </c>
      <c r="I12" s="73">
        <v>0</v>
      </c>
      <c r="M12" s="52"/>
      <c r="N12" s="52"/>
      <c r="O12" s="52"/>
      <c r="P12" s="73">
        <f t="shared" ref="P12:P60" si="2">H12</f>
        <v>206288</v>
      </c>
      <c r="T12" s="52"/>
      <c r="U12" s="73">
        <v>216354</v>
      </c>
      <c r="V12" s="73">
        <v>94633</v>
      </c>
      <c r="W12" s="73">
        <f t="shared" si="1"/>
        <v>0</v>
      </c>
      <c r="AA12" s="73">
        <v>0</v>
      </c>
      <c r="AB12" s="73">
        <v>0</v>
      </c>
      <c r="AC12" s="73">
        <v>0</v>
      </c>
      <c r="AD12" s="52"/>
    </row>
    <row r="13" spans="4:30" x14ac:dyDescent="0.25">
      <c r="D13" s="58" t="s">
        <v>225</v>
      </c>
      <c r="F13" s="73">
        <v>0</v>
      </c>
      <c r="G13" s="73">
        <v>0</v>
      </c>
      <c r="H13" s="73">
        <v>0</v>
      </c>
      <c r="I13" s="73">
        <v>0</v>
      </c>
      <c r="M13" s="52"/>
      <c r="N13" s="52"/>
      <c r="O13" s="52"/>
      <c r="P13" s="73">
        <v>0</v>
      </c>
      <c r="T13" s="52"/>
      <c r="U13" s="73">
        <v>0</v>
      </c>
      <c r="V13" s="73">
        <v>0</v>
      </c>
      <c r="W13" s="73">
        <v>0</v>
      </c>
      <c r="AA13" s="73">
        <v>0</v>
      </c>
      <c r="AB13" s="73">
        <v>1504</v>
      </c>
      <c r="AC13" s="73">
        <v>0</v>
      </c>
      <c r="AD13" s="52"/>
    </row>
    <row r="14" spans="4:30" x14ac:dyDescent="0.25">
      <c r="D14" s="58" t="s">
        <v>92</v>
      </c>
      <c r="F14" s="73">
        <v>9797</v>
      </c>
      <c r="G14" s="73">
        <v>438957</v>
      </c>
      <c r="H14" s="73">
        <v>542986</v>
      </c>
      <c r="I14" s="73">
        <v>982475</v>
      </c>
      <c r="M14" s="52"/>
      <c r="N14" s="52"/>
      <c r="O14" s="52"/>
      <c r="P14" s="73">
        <f t="shared" si="2"/>
        <v>542986</v>
      </c>
      <c r="T14" s="52"/>
      <c r="U14" s="73">
        <v>1107908</v>
      </c>
      <c r="V14" s="73">
        <v>1132820</v>
      </c>
      <c r="W14" s="73">
        <f t="shared" si="1"/>
        <v>982475</v>
      </c>
      <c r="AA14" s="73">
        <v>1045323</v>
      </c>
      <c r="AB14" s="73">
        <v>1072778</v>
      </c>
      <c r="AC14" s="73">
        <v>1024357</v>
      </c>
      <c r="AD14" s="52"/>
    </row>
    <row r="15" spans="4:30" x14ac:dyDescent="0.25">
      <c r="D15" s="58" t="s">
        <v>17</v>
      </c>
      <c r="F15" s="73">
        <v>17820</v>
      </c>
      <c r="G15" s="73">
        <v>51054</v>
      </c>
      <c r="H15" s="73">
        <v>22886</v>
      </c>
      <c r="I15" s="73">
        <v>614705</v>
      </c>
      <c r="M15" s="52"/>
      <c r="N15" s="52"/>
      <c r="O15" s="52"/>
      <c r="P15" s="73">
        <f t="shared" si="2"/>
        <v>22886</v>
      </c>
      <c r="T15" s="52"/>
      <c r="U15" s="73">
        <v>18815</v>
      </c>
      <c r="V15" s="73">
        <v>21476</v>
      </c>
      <c r="W15" s="73">
        <f t="shared" si="1"/>
        <v>614705</v>
      </c>
      <c r="AA15" s="73">
        <v>630282</v>
      </c>
      <c r="AB15" s="73">
        <v>922242</v>
      </c>
      <c r="AC15" s="73">
        <v>343210</v>
      </c>
      <c r="AD15" s="52"/>
    </row>
    <row r="16" spans="4:30" x14ac:dyDescent="0.25">
      <c r="D16" s="58" t="s">
        <v>209</v>
      </c>
      <c r="F16" s="73">
        <v>0</v>
      </c>
      <c r="G16" s="73">
        <v>0</v>
      </c>
      <c r="H16" s="73">
        <v>0</v>
      </c>
      <c r="I16" s="73">
        <v>0</v>
      </c>
      <c r="M16" s="52"/>
      <c r="N16" s="52"/>
      <c r="O16" s="52"/>
      <c r="P16" s="73">
        <f t="shared" si="2"/>
        <v>0</v>
      </c>
      <c r="T16" s="52"/>
      <c r="U16" s="73">
        <v>0</v>
      </c>
      <c r="V16" s="73">
        <v>265193</v>
      </c>
      <c r="W16" s="73">
        <f t="shared" si="1"/>
        <v>0</v>
      </c>
      <c r="AA16" s="73">
        <v>0</v>
      </c>
      <c r="AB16" s="73">
        <v>0</v>
      </c>
      <c r="AC16" s="73">
        <v>831247</v>
      </c>
      <c r="AD16" s="52"/>
    </row>
    <row r="17" spans="4:30" x14ac:dyDescent="0.25">
      <c r="D17" s="74" t="s">
        <v>18</v>
      </c>
      <c r="F17" s="75">
        <v>273914</v>
      </c>
      <c r="G17" s="75">
        <v>954993</v>
      </c>
      <c r="H17" s="75">
        <v>1915658</v>
      </c>
      <c r="I17" s="75">
        <v>4888401</v>
      </c>
      <c r="M17" s="52"/>
      <c r="N17" s="52"/>
      <c r="O17" s="52"/>
      <c r="P17" s="75">
        <f t="shared" si="2"/>
        <v>1915658</v>
      </c>
      <c r="T17" s="52"/>
      <c r="U17" s="75">
        <f>SUM(U9:U16)</f>
        <v>2772828</v>
      </c>
      <c r="V17" s="75">
        <f>SUM(V9:V16)</f>
        <v>3249728</v>
      </c>
      <c r="W17" s="75">
        <f t="shared" si="1"/>
        <v>4888401</v>
      </c>
      <c r="AA17" s="75">
        <f>SUM(AA9:AA16)</f>
        <v>5422993</v>
      </c>
      <c r="AB17" s="75">
        <f>SUM(AB9:AB16)</f>
        <v>6824257</v>
      </c>
      <c r="AC17" s="75">
        <f>SUM(AC9:AC16)</f>
        <v>7312171</v>
      </c>
      <c r="AD17" s="52"/>
    </row>
    <row r="18" spans="4:30" x14ac:dyDescent="0.25">
      <c r="D18" s="76"/>
      <c r="F18" s="77"/>
      <c r="G18" s="77"/>
      <c r="H18" s="77"/>
      <c r="I18" s="77"/>
      <c r="M18" s="52"/>
      <c r="N18" s="52"/>
      <c r="O18" s="52"/>
      <c r="P18" s="77"/>
      <c r="T18" s="52"/>
      <c r="U18" s="77"/>
      <c r="V18" s="77"/>
      <c r="W18" s="77"/>
      <c r="AA18" s="77"/>
      <c r="AB18" s="77"/>
      <c r="AC18" s="77"/>
      <c r="AD18" s="52"/>
    </row>
    <row r="19" spans="4:30" x14ac:dyDescent="0.25">
      <c r="D19" s="78" t="s">
        <v>19</v>
      </c>
      <c r="F19" s="73"/>
      <c r="G19" s="73"/>
      <c r="H19" s="73"/>
      <c r="I19" s="73"/>
      <c r="M19" s="52"/>
      <c r="N19" s="52"/>
      <c r="O19" s="52"/>
      <c r="P19" s="73"/>
      <c r="T19" s="52"/>
      <c r="U19" s="73"/>
      <c r="V19" s="73"/>
      <c r="W19" s="73"/>
      <c r="AA19" s="73"/>
      <c r="AB19" s="73"/>
      <c r="AC19" s="73"/>
      <c r="AD19" s="52"/>
    </row>
    <row r="20" spans="4:30" x14ac:dyDescent="0.25">
      <c r="D20" s="58" t="s">
        <v>20</v>
      </c>
      <c r="F20" s="73">
        <v>7774</v>
      </c>
      <c r="G20" s="73">
        <v>7476</v>
      </c>
      <c r="H20" s="73">
        <v>9263</v>
      </c>
      <c r="I20" s="73">
        <v>6849</v>
      </c>
      <c r="M20" s="52"/>
      <c r="N20" s="52"/>
      <c r="O20" s="52"/>
      <c r="P20" s="73">
        <f t="shared" si="2"/>
        <v>9263</v>
      </c>
      <c r="T20" s="52"/>
      <c r="U20" s="73">
        <v>10802</v>
      </c>
      <c r="V20" s="73">
        <v>13262</v>
      </c>
      <c r="W20" s="73">
        <f t="shared" si="1"/>
        <v>6849</v>
      </c>
      <c r="AA20" s="73">
        <v>15381</v>
      </c>
      <c r="AB20" s="73">
        <v>41913</v>
      </c>
      <c r="AC20" s="73">
        <v>157762</v>
      </c>
      <c r="AD20" s="52"/>
    </row>
    <row r="21" spans="4:30" x14ac:dyDescent="0.25">
      <c r="D21" s="58" t="s">
        <v>21</v>
      </c>
      <c r="F21" s="73">
        <v>527080</v>
      </c>
      <c r="G21" s="73">
        <v>1065031</v>
      </c>
      <c r="H21" s="73">
        <v>3441175</v>
      </c>
      <c r="I21" s="73">
        <v>4790308</v>
      </c>
      <c r="M21" s="52"/>
      <c r="N21" s="52"/>
      <c r="O21" s="52"/>
      <c r="P21" s="73">
        <f t="shared" si="2"/>
        <v>3441175</v>
      </c>
      <c r="T21" s="52"/>
      <c r="U21" s="73">
        <v>2133954</v>
      </c>
      <c r="V21" s="73">
        <v>2098693</v>
      </c>
      <c r="W21" s="73">
        <f t="shared" si="1"/>
        <v>4790308</v>
      </c>
      <c r="AA21" s="73">
        <v>2088495</v>
      </c>
      <c r="AB21" s="73">
        <v>3254931</v>
      </c>
      <c r="AC21" s="73">
        <v>4415138</v>
      </c>
      <c r="AD21" s="52"/>
    </row>
    <row r="22" spans="4:30" x14ac:dyDescent="0.25">
      <c r="D22" s="58" t="s">
        <v>22</v>
      </c>
      <c r="F22" s="73">
        <v>0</v>
      </c>
      <c r="G22" s="73">
        <v>0</v>
      </c>
      <c r="H22" s="73">
        <v>3507</v>
      </c>
      <c r="I22" s="73">
        <v>4132</v>
      </c>
      <c r="M22" s="52"/>
      <c r="N22" s="52"/>
      <c r="O22" s="52"/>
      <c r="P22" s="73">
        <f t="shared" si="2"/>
        <v>3507</v>
      </c>
      <c r="T22" s="52"/>
      <c r="U22" s="73">
        <v>3507</v>
      </c>
      <c r="V22" s="73">
        <v>228</v>
      </c>
      <c r="W22" s="73">
        <f t="shared" si="1"/>
        <v>4132</v>
      </c>
      <c r="AA22" s="73">
        <v>4307</v>
      </c>
      <c r="AB22" s="73">
        <v>6997</v>
      </c>
      <c r="AC22" s="73">
        <v>6847</v>
      </c>
      <c r="AD22" s="52"/>
    </row>
    <row r="23" spans="4:30" x14ac:dyDescent="0.25">
      <c r="D23" s="58" t="s">
        <v>23</v>
      </c>
      <c r="F23" s="73">
        <v>218922</v>
      </c>
      <c r="G23" s="73">
        <v>116308</v>
      </c>
      <c r="H23" s="73">
        <v>697516</v>
      </c>
      <c r="I23" s="73">
        <v>2640062</v>
      </c>
      <c r="M23" s="52"/>
      <c r="N23" s="52"/>
      <c r="O23" s="52"/>
      <c r="P23" s="73">
        <f t="shared" si="2"/>
        <v>697516</v>
      </c>
      <c r="T23" s="52"/>
      <c r="U23" s="73">
        <v>1465507</v>
      </c>
      <c r="V23" s="73">
        <v>1466144</v>
      </c>
      <c r="W23" s="73">
        <f t="shared" si="1"/>
        <v>2640062</v>
      </c>
      <c r="AA23" s="73">
        <v>4985547</v>
      </c>
      <c r="AB23" s="73">
        <v>4238261</v>
      </c>
      <c r="AC23" s="73">
        <v>1280393</v>
      </c>
      <c r="AD23" s="52"/>
    </row>
    <row r="24" spans="4:30" x14ac:dyDescent="0.25">
      <c r="D24" s="58" t="s">
        <v>24</v>
      </c>
      <c r="F24" s="73">
        <v>127877</v>
      </c>
      <c r="G24" s="73">
        <v>2877</v>
      </c>
      <c r="H24" s="73">
        <v>32812</v>
      </c>
      <c r="I24" s="73">
        <v>19867</v>
      </c>
      <c r="M24" s="52"/>
      <c r="N24" s="52"/>
      <c r="O24" s="52"/>
      <c r="P24" s="73">
        <f t="shared" si="2"/>
        <v>32812</v>
      </c>
      <c r="T24" s="52"/>
      <c r="U24" s="73">
        <v>102216</v>
      </c>
      <c r="V24" s="73">
        <v>320158</v>
      </c>
      <c r="W24" s="73">
        <f t="shared" si="1"/>
        <v>19867</v>
      </c>
      <c r="AA24" s="73">
        <v>30858</v>
      </c>
      <c r="AB24" s="73">
        <v>29366</v>
      </c>
      <c r="AC24" s="73">
        <v>5520</v>
      </c>
      <c r="AD24" s="52"/>
    </row>
    <row r="25" spans="4:30" x14ac:dyDescent="0.25">
      <c r="D25" s="74" t="s">
        <v>25</v>
      </c>
      <c r="F25" s="75">
        <v>881653</v>
      </c>
      <c r="G25" s="75">
        <v>1191692</v>
      </c>
      <c r="H25" s="75">
        <v>4184273</v>
      </c>
      <c r="I25" s="75">
        <v>7461218</v>
      </c>
      <c r="M25" s="52"/>
      <c r="N25" s="52"/>
      <c r="O25" s="52"/>
      <c r="P25" s="75">
        <f t="shared" si="2"/>
        <v>4184273</v>
      </c>
      <c r="T25" s="52"/>
      <c r="U25" s="75">
        <f>SUM(U20:U24)</f>
        <v>3715986</v>
      </c>
      <c r="V25" s="75">
        <f>SUM(V20:V24)</f>
        <v>3898485</v>
      </c>
      <c r="W25" s="75">
        <f t="shared" si="1"/>
        <v>7461218</v>
      </c>
      <c r="AA25" s="75">
        <f>SUM(AA20:AA24)</f>
        <v>7124588</v>
      </c>
      <c r="AB25" s="75">
        <f>SUM(AB20:AB24)</f>
        <v>7571468</v>
      </c>
      <c r="AC25" s="75">
        <f>SUM(AC20:AC24)</f>
        <v>5865660</v>
      </c>
      <c r="AD25" s="52"/>
    </row>
    <row r="26" spans="4:30" ht="13.8" thickBot="1" x14ac:dyDescent="0.3">
      <c r="D26" s="79" t="s">
        <v>26</v>
      </c>
      <c r="F26" s="80">
        <v>1155567</v>
      </c>
      <c r="G26" s="80">
        <v>2146685</v>
      </c>
      <c r="H26" s="80">
        <v>6099931</v>
      </c>
      <c r="I26" s="80">
        <v>12349619</v>
      </c>
      <c r="M26" s="52"/>
      <c r="N26" s="52"/>
      <c r="O26" s="52"/>
      <c r="P26" s="80">
        <f t="shared" si="2"/>
        <v>6099931</v>
      </c>
      <c r="T26" s="52"/>
      <c r="U26" s="80">
        <f>U25+U17</f>
        <v>6488814</v>
      </c>
      <c r="V26" s="80">
        <f>V25+V17</f>
        <v>7148213</v>
      </c>
      <c r="W26" s="80">
        <f t="shared" si="1"/>
        <v>12349619</v>
      </c>
      <c r="AA26" s="80">
        <f>AA25+AA17</f>
        <v>12547581</v>
      </c>
      <c r="AB26" s="80">
        <f>AB25+AB17</f>
        <v>14395725</v>
      </c>
      <c r="AC26" s="80">
        <f>AC25+AC17</f>
        <v>13177831</v>
      </c>
      <c r="AD26" s="52"/>
    </row>
    <row r="27" spans="4:30" ht="13.8" thickTop="1" x14ac:dyDescent="0.25">
      <c r="D27" s="72"/>
      <c r="F27" s="73"/>
      <c r="G27" s="73"/>
      <c r="H27" s="73"/>
      <c r="I27" s="73"/>
      <c r="M27" s="52"/>
      <c r="N27" s="52"/>
      <c r="O27" s="52"/>
      <c r="P27" s="73">
        <f t="shared" si="2"/>
        <v>0</v>
      </c>
      <c r="T27" s="52"/>
      <c r="U27" s="73"/>
      <c r="V27" s="73"/>
      <c r="W27" s="73"/>
      <c r="AA27" s="73"/>
      <c r="AB27" s="73"/>
      <c r="AC27" s="73"/>
      <c r="AD27" s="52"/>
    </row>
    <row r="28" spans="4:30" x14ac:dyDescent="0.25">
      <c r="D28" s="78" t="s">
        <v>27</v>
      </c>
      <c r="F28" s="73"/>
      <c r="G28" s="73"/>
      <c r="H28" s="73"/>
      <c r="I28" s="73"/>
      <c r="M28" s="52"/>
      <c r="N28" s="52"/>
      <c r="O28" s="52"/>
      <c r="P28" s="73">
        <f t="shared" si="2"/>
        <v>0</v>
      </c>
      <c r="T28" s="52"/>
      <c r="U28" s="73"/>
      <c r="V28" s="73"/>
      <c r="W28" s="73"/>
      <c r="AA28" s="73"/>
      <c r="AB28" s="73"/>
      <c r="AC28" s="73"/>
      <c r="AD28" s="52"/>
    </row>
    <row r="29" spans="4:30" x14ac:dyDescent="0.25">
      <c r="D29" s="78" t="s">
        <v>28</v>
      </c>
      <c r="F29" s="73"/>
      <c r="G29" s="73"/>
      <c r="H29" s="73"/>
      <c r="I29" s="73"/>
      <c r="M29" s="52"/>
      <c r="N29" s="52"/>
      <c r="O29" s="52"/>
      <c r="P29" s="73">
        <f t="shared" si="2"/>
        <v>0</v>
      </c>
      <c r="T29" s="52"/>
      <c r="U29" s="73"/>
      <c r="V29" s="73"/>
      <c r="W29" s="73"/>
      <c r="AA29" s="73"/>
      <c r="AB29" s="73"/>
      <c r="AC29" s="73"/>
      <c r="AD29" s="52"/>
    </row>
    <row r="30" spans="4:30" x14ac:dyDescent="0.25">
      <c r="D30" s="81" t="s">
        <v>29</v>
      </c>
      <c r="F30" s="73">
        <v>0</v>
      </c>
      <c r="G30" s="73">
        <v>10000</v>
      </c>
      <c r="H30" s="73">
        <v>10000</v>
      </c>
      <c r="I30" s="73">
        <v>10500</v>
      </c>
      <c r="M30" s="52"/>
      <c r="N30" s="52"/>
      <c r="O30" s="52"/>
      <c r="P30" s="73">
        <f t="shared" si="2"/>
        <v>10000</v>
      </c>
      <c r="T30" s="52"/>
      <c r="U30" s="73">
        <v>10000</v>
      </c>
      <c r="V30" s="73">
        <v>10500</v>
      </c>
      <c r="W30" s="73">
        <f t="shared" si="1"/>
        <v>10500</v>
      </c>
      <c r="AA30" s="73">
        <v>10500</v>
      </c>
      <c r="AB30" s="73">
        <v>10500</v>
      </c>
      <c r="AC30" s="73">
        <v>10500</v>
      </c>
      <c r="AD30" s="52"/>
    </row>
    <row r="31" spans="4:30" x14ac:dyDescent="0.25">
      <c r="D31" s="81" t="s">
        <v>30</v>
      </c>
      <c r="F31" s="73">
        <v>8808</v>
      </c>
      <c r="G31" s="73">
        <v>480</v>
      </c>
      <c r="H31" s="73">
        <v>0</v>
      </c>
      <c r="I31" s="73">
        <v>0</v>
      </c>
      <c r="M31" s="52"/>
      <c r="N31" s="52"/>
      <c r="O31" s="52"/>
      <c r="P31" s="73">
        <f t="shared" si="2"/>
        <v>0</v>
      </c>
      <c r="T31" s="52"/>
      <c r="U31" s="73">
        <v>0</v>
      </c>
      <c r="V31" s="73">
        <v>0</v>
      </c>
      <c r="W31" s="73">
        <f t="shared" si="1"/>
        <v>0</v>
      </c>
      <c r="AA31" s="73">
        <v>0</v>
      </c>
      <c r="AB31" s="73">
        <v>0</v>
      </c>
      <c r="AC31" s="73">
        <v>0</v>
      </c>
      <c r="AD31" s="52"/>
    </row>
    <row r="32" spans="4:30" x14ac:dyDescent="0.25">
      <c r="D32" s="81" t="s">
        <v>46</v>
      </c>
      <c r="F32" s="73">
        <v>0</v>
      </c>
      <c r="G32" s="73">
        <v>0</v>
      </c>
      <c r="H32" s="73">
        <v>0</v>
      </c>
      <c r="I32" s="73">
        <v>-500</v>
      </c>
      <c r="M32" s="52"/>
      <c r="N32" s="52"/>
      <c r="O32" s="52"/>
      <c r="P32" s="73">
        <f t="shared" si="2"/>
        <v>0</v>
      </c>
      <c r="T32" s="52"/>
      <c r="U32" s="73">
        <v>0</v>
      </c>
      <c r="V32" s="73">
        <v>-500</v>
      </c>
      <c r="W32" s="73">
        <f t="shared" si="1"/>
        <v>-500</v>
      </c>
      <c r="AA32" s="73">
        <v>-500</v>
      </c>
      <c r="AB32" s="73">
        <v>-500</v>
      </c>
      <c r="AC32" s="73">
        <v>-500</v>
      </c>
      <c r="AD32" s="52"/>
    </row>
    <row r="33" spans="4:30" x14ac:dyDescent="0.25">
      <c r="D33" s="81" t="s">
        <v>31</v>
      </c>
      <c r="F33" s="73">
        <v>89821</v>
      </c>
      <c r="G33" s="73">
        <v>86670</v>
      </c>
      <c r="H33" s="73">
        <v>1452802</v>
      </c>
      <c r="I33" s="73">
        <v>4220950</v>
      </c>
      <c r="M33" s="52"/>
      <c r="N33" s="52"/>
      <c r="O33" s="52"/>
      <c r="P33" s="73">
        <f t="shared" si="2"/>
        <v>1452802</v>
      </c>
      <c r="T33" s="52"/>
      <c r="U33" s="73">
        <v>1615609</v>
      </c>
      <c r="V33" s="73">
        <v>1533791</v>
      </c>
      <c r="W33" s="73">
        <f t="shared" si="1"/>
        <v>4220950</v>
      </c>
      <c r="AA33" s="73">
        <v>4442343</v>
      </c>
      <c r="AB33" s="73">
        <v>3843809</v>
      </c>
      <c r="AC33" s="73">
        <v>4178574</v>
      </c>
      <c r="AD33" s="52"/>
    </row>
    <row r="34" spans="4:30" x14ac:dyDescent="0.25">
      <c r="D34" s="81" t="s">
        <v>32</v>
      </c>
      <c r="F34" s="73">
        <v>0</v>
      </c>
      <c r="G34" s="73">
        <v>0</v>
      </c>
      <c r="H34" s="73">
        <v>0</v>
      </c>
      <c r="I34" s="73">
        <v>-5619</v>
      </c>
      <c r="M34" s="52"/>
      <c r="N34" s="52"/>
      <c r="O34" s="52"/>
      <c r="P34" s="73">
        <f t="shared" si="2"/>
        <v>0</v>
      </c>
      <c r="T34" s="52"/>
      <c r="U34" s="73">
        <v>0</v>
      </c>
      <c r="V34" s="73">
        <v>0</v>
      </c>
      <c r="W34" s="73">
        <f t="shared" si="1"/>
        <v>-5619</v>
      </c>
      <c r="AA34" s="73">
        <v>-6896</v>
      </c>
      <c r="AB34" s="73">
        <v>-12891</v>
      </c>
      <c r="AC34" s="73">
        <v>-6240</v>
      </c>
      <c r="AD34" s="52"/>
    </row>
    <row r="35" spans="4:30" x14ac:dyDescent="0.25">
      <c r="D35" s="82" t="s">
        <v>33</v>
      </c>
      <c r="F35" s="83">
        <v>98629</v>
      </c>
      <c r="G35" s="83">
        <v>97150</v>
      </c>
      <c r="H35" s="83">
        <v>1462802</v>
      </c>
      <c r="I35" s="83">
        <v>4225331</v>
      </c>
      <c r="M35" s="52"/>
      <c r="N35" s="52"/>
      <c r="O35" s="52"/>
      <c r="P35" s="83">
        <f t="shared" si="2"/>
        <v>1462802</v>
      </c>
      <c r="T35" s="52"/>
      <c r="U35" s="83">
        <f>SUM(U30:U34)</f>
        <v>1625609</v>
      </c>
      <c r="V35" s="83">
        <f>SUM(V30:V34)</f>
        <v>1543791</v>
      </c>
      <c r="W35" s="83">
        <f t="shared" si="1"/>
        <v>4225331</v>
      </c>
      <c r="AA35" s="83">
        <f>SUM(AA30:AA34)</f>
        <v>4445447</v>
      </c>
      <c r="AB35" s="83">
        <f>SUM(AB30:AB34)</f>
        <v>3840918</v>
      </c>
      <c r="AC35" s="83">
        <f>SUM(AC30:AC34)</f>
        <v>4182334</v>
      </c>
      <c r="AD35" s="52"/>
    </row>
    <row r="36" spans="4:30" x14ac:dyDescent="0.25">
      <c r="D36" s="81" t="s">
        <v>34</v>
      </c>
      <c r="F36" s="73">
        <v>24657</v>
      </c>
      <c r="G36" s="73">
        <v>27713</v>
      </c>
      <c r="H36" s="73">
        <v>0</v>
      </c>
      <c r="I36" s="73">
        <v>533225</v>
      </c>
      <c r="M36" s="52"/>
      <c r="N36" s="52"/>
      <c r="O36" s="52"/>
      <c r="P36" s="73">
        <f t="shared" si="2"/>
        <v>0</v>
      </c>
      <c r="T36" s="52"/>
      <c r="U36" s="73">
        <v>0</v>
      </c>
      <c r="V36" s="73">
        <v>-42136</v>
      </c>
      <c r="W36" s="73">
        <f t="shared" si="1"/>
        <v>533225</v>
      </c>
      <c r="AA36" s="73">
        <v>505693</v>
      </c>
      <c r="AB36" s="73">
        <v>509270</v>
      </c>
      <c r="AC36" s="73">
        <v>767059</v>
      </c>
      <c r="AD36" s="52"/>
    </row>
    <row r="37" spans="4:30" x14ac:dyDescent="0.25">
      <c r="D37" s="74" t="s">
        <v>35</v>
      </c>
      <c r="F37" s="75">
        <v>123286</v>
      </c>
      <c r="G37" s="75">
        <v>124863</v>
      </c>
      <c r="H37" s="75">
        <v>1462802</v>
      </c>
      <c r="I37" s="75">
        <v>4758556</v>
      </c>
      <c r="M37" s="52"/>
      <c r="N37" s="52"/>
      <c r="O37" s="52"/>
      <c r="P37" s="75">
        <f t="shared" si="2"/>
        <v>1462802</v>
      </c>
      <c r="T37" s="52"/>
      <c r="U37" s="75">
        <f>U35+U36</f>
        <v>1625609</v>
      </c>
      <c r="V37" s="75">
        <f>V35+V36</f>
        <v>1501655</v>
      </c>
      <c r="W37" s="75">
        <f t="shared" si="1"/>
        <v>4758556</v>
      </c>
      <c r="AA37" s="75">
        <f>AA35+AA36</f>
        <v>4951140</v>
      </c>
      <c r="AB37" s="75">
        <f>AB35+AB36</f>
        <v>4350188</v>
      </c>
      <c r="AC37" s="75">
        <f>AC35+AC36</f>
        <v>4949393</v>
      </c>
      <c r="AD37" s="52"/>
    </row>
    <row r="38" spans="4:30" x14ac:dyDescent="0.25">
      <c r="D38" s="78"/>
      <c r="F38" s="73"/>
      <c r="G38" s="73"/>
      <c r="H38" s="73"/>
      <c r="I38" s="73"/>
      <c r="M38" s="52"/>
      <c r="N38" s="52"/>
      <c r="O38" s="52"/>
      <c r="P38" s="73">
        <f t="shared" si="2"/>
        <v>0</v>
      </c>
      <c r="T38" s="52"/>
      <c r="U38" s="73"/>
      <c r="V38" s="73"/>
      <c r="W38" s="73"/>
      <c r="AA38" s="73"/>
      <c r="AB38" s="73"/>
      <c r="AC38" s="73"/>
      <c r="AD38" s="52"/>
    </row>
    <row r="39" spans="4:30" x14ac:dyDescent="0.25">
      <c r="D39" s="78" t="s">
        <v>36</v>
      </c>
      <c r="F39" s="73"/>
      <c r="G39" s="73"/>
      <c r="H39" s="73"/>
      <c r="I39" s="73"/>
      <c r="M39" s="52"/>
      <c r="N39" s="52"/>
      <c r="O39" s="52"/>
      <c r="P39" s="73">
        <f t="shared" si="2"/>
        <v>0</v>
      </c>
      <c r="T39" s="52"/>
      <c r="U39" s="73"/>
      <c r="V39" s="73"/>
      <c r="W39" s="73"/>
      <c r="AA39" s="73"/>
      <c r="AB39" s="73"/>
      <c r="AC39" s="73"/>
      <c r="AD39" s="52"/>
    </row>
    <row r="40" spans="4:30" x14ac:dyDescent="0.25">
      <c r="D40" s="58" t="s">
        <v>93</v>
      </c>
      <c r="F40" s="73">
        <v>208257</v>
      </c>
      <c r="G40" s="73">
        <v>0</v>
      </c>
      <c r="H40" s="73">
        <v>614423</v>
      </c>
      <c r="I40" s="73">
        <v>1845740</v>
      </c>
      <c r="M40" s="52"/>
      <c r="N40" s="52"/>
      <c r="O40" s="52"/>
      <c r="P40" s="73">
        <f t="shared" si="2"/>
        <v>614423</v>
      </c>
      <c r="T40" s="52"/>
      <c r="U40" s="73">
        <v>990282</v>
      </c>
      <c r="V40" s="73">
        <v>1942910</v>
      </c>
      <c r="W40" s="73">
        <f t="shared" si="1"/>
        <v>1845740</v>
      </c>
      <c r="AA40" s="73">
        <v>2345630</v>
      </c>
      <c r="AB40" s="73">
        <v>2226278</v>
      </c>
      <c r="AC40" s="73">
        <v>1937612</v>
      </c>
      <c r="AD40" s="52"/>
    </row>
    <row r="41" spans="4:30" x14ac:dyDescent="0.25">
      <c r="D41" s="58" t="s">
        <v>226</v>
      </c>
      <c r="F41" s="73">
        <v>0</v>
      </c>
      <c r="G41" s="73">
        <v>0</v>
      </c>
      <c r="H41" s="73">
        <v>0</v>
      </c>
      <c r="I41" s="73">
        <v>0</v>
      </c>
      <c r="M41" s="52"/>
      <c r="N41" s="52"/>
      <c r="O41" s="52"/>
      <c r="P41" s="73">
        <f t="shared" si="2"/>
        <v>0</v>
      </c>
      <c r="T41" s="52"/>
      <c r="U41" s="73">
        <v>0</v>
      </c>
      <c r="V41" s="73">
        <v>0</v>
      </c>
      <c r="W41" s="73">
        <v>0</v>
      </c>
      <c r="AA41" s="73">
        <v>0</v>
      </c>
      <c r="AB41" s="73">
        <v>10305</v>
      </c>
      <c r="AC41" s="73">
        <v>45218</v>
      </c>
      <c r="AD41" s="52"/>
    </row>
    <row r="42" spans="4:30" x14ac:dyDescent="0.25">
      <c r="D42" s="84" t="s">
        <v>130</v>
      </c>
      <c r="F42" s="73">
        <v>0</v>
      </c>
      <c r="G42" s="73">
        <v>0</v>
      </c>
      <c r="H42" s="73">
        <v>36526</v>
      </c>
      <c r="I42" s="73">
        <v>0</v>
      </c>
      <c r="M42" s="52"/>
      <c r="N42" s="52"/>
      <c r="O42" s="52"/>
      <c r="P42" s="73">
        <f t="shared" si="2"/>
        <v>36526</v>
      </c>
      <c r="T42" s="52"/>
      <c r="U42" s="73">
        <v>43953</v>
      </c>
      <c r="V42" s="73">
        <v>83682</v>
      </c>
      <c r="W42" s="73">
        <f t="shared" si="1"/>
        <v>0</v>
      </c>
      <c r="AA42" s="73">
        <v>0</v>
      </c>
      <c r="AB42" s="73">
        <v>17996</v>
      </c>
      <c r="AC42" s="73">
        <v>16998</v>
      </c>
      <c r="AD42" s="52"/>
    </row>
    <row r="43" spans="4:30" x14ac:dyDescent="0.25">
      <c r="D43" s="84" t="s">
        <v>94</v>
      </c>
      <c r="F43" s="73">
        <v>75050</v>
      </c>
      <c r="G43" s="73">
        <v>574973</v>
      </c>
      <c r="H43" s="73">
        <v>345547</v>
      </c>
      <c r="I43" s="73">
        <v>212016</v>
      </c>
      <c r="M43" s="52"/>
      <c r="N43" s="52"/>
      <c r="O43" s="52"/>
      <c r="P43" s="73">
        <f t="shared" si="2"/>
        <v>345547</v>
      </c>
      <c r="T43" s="52"/>
      <c r="U43" s="73">
        <v>617702</v>
      </c>
      <c r="V43" s="73">
        <v>566039</v>
      </c>
      <c r="W43" s="73">
        <f t="shared" si="1"/>
        <v>212016</v>
      </c>
      <c r="AA43" s="73">
        <v>153943</v>
      </c>
      <c r="AB43" s="73">
        <v>180901</v>
      </c>
      <c r="AC43" s="73">
        <v>170286</v>
      </c>
      <c r="AD43" s="52"/>
    </row>
    <row r="44" spans="4:30" x14ac:dyDescent="0.25">
      <c r="D44" s="58" t="s">
        <v>37</v>
      </c>
      <c r="F44" s="73">
        <v>5017</v>
      </c>
      <c r="G44" s="73">
        <v>3861</v>
      </c>
      <c r="H44" s="73">
        <v>3827</v>
      </c>
      <c r="I44" s="73">
        <v>147167</v>
      </c>
      <c r="M44" s="52"/>
      <c r="N44" s="52"/>
      <c r="O44" s="52"/>
      <c r="P44" s="73">
        <f t="shared" si="2"/>
        <v>3827</v>
      </c>
      <c r="T44" s="52"/>
      <c r="U44" s="73">
        <v>2117</v>
      </c>
      <c r="V44" s="73">
        <v>2412</v>
      </c>
      <c r="W44" s="73">
        <f t="shared" si="1"/>
        <v>147167</v>
      </c>
      <c r="AA44" s="73">
        <v>163096</v>
      </c>
      <c r="AB44" s="73">
        <v>171701</v>
      </c>
      <c r="AC44" s="73">
        <v>95162</v>
      </c>
      <c r="AD44" s="52"/>
    </row>
    <row r="45" spans="4:30" x14ac:dyDescent="0.25">
      <c r="D45" s="58" t="s">
        <v>38</v>
      </c>
      <c r="F45" s="73">
        <v>16751</v>
      </c>
      <c r="G45" s="73">
        <v>113477</v>
      </c>
      <c r="H45" s="73">
        <v>290085</v>
      </c>
      <c r="I45" s="73">
        <v>1046842</v>
      </c>
      <c r="M45" s="52"/>
      <c r="N45" s="52"/>
      <c r="O45" s="52"/>
      <c r="P45" s="73">
        <f t="shared" si="2"/>
        <v>290085</v>
      </c>
      <c r="T45" s="52"/>
      <c r="U45" s="73">
        <v>378249</v>
      </c>
      <c r="V45" s="73">
        <v>566912</v>
      </c>
      <c r="W45" s="73">
        <f t="shared" si="1"/>
        <v>1046842</v>
      </c>
      <c r="AA45" s="73">
        <v>956995</v>
      </c>
      <c r="AB45" s="73">
        <v>1063279</v>
      </c>
      <c r="AC45" s="73">
        <v>1160757</v>
      </c>
      <c r="AD45" s="52"/>
    </row>
    <row r="46" spans="4:30" x14ac:dyDescent="0.25">
      <c r="D46" s="74" t="s">
        <v>39</v>
      </c>
      <c r="F46" s="75">
        <v>305075</v>
      </c>
      <c r="G46" s="75">
        <v>692311</v>
      </c>
      <c r="H46" s="75">
        <v>1290408</v>
      </c>
      <c r="I46" s="75">
        <v>3251765</v>
      </c>
      <c r="M46" s="52"/>
      <c r="N46" s="52"/>
      <c r="O46" s="52"/>
      <c r="P46" s="75">
        <f t="shared" si="2"/>
        <v>1290408</v>
      </c>
      <c r="T46" s="52"/>
      <c r="U46" s="75">
        <f>SUM(U40:U45)</f>
        <v>2032303</v>
      </c>
      <c r="V46" s="75">
        <f>SUM(V40:V45)</f>
        <v>3161955</v>
      </c>
      <c r="W46" s="75">
        <f t="shared" si="1"/>
        <v>3251765</v>
      </c>
      <c r="AA46" s="75">
        <f>SUM(AA40:AA45)</f>
        <v>3619664</v>
      </c>
      <c r="AB46" s="75">
        <f>SUM(AB40:AB45)</f>
        <v>3670460</v>
      </c>
      <c r="AC46" s="75">
        <f>SUM(AC40:AC45)</f>
        <v>3426033</v>
      </c>
      <c r="AD46" s="52"/>
    </row>
    <row r="47" spans="4:30" x14ac:dyDescent="0.25">
      <c r="D47" s="72"/>
      <c r="F47" s="73"/>
      <c r="G47" s="73"/>
      <c r="H47" s="73"/>
      <c r="I47" s="73"/>
      <c r="M47" s="52"/>
      <c r="N47" s="52"/>
      <c r="O47" s="52"/>
      <c r="P47" s="73">
        <f t="shared" si="2"/>
        <v>0</v>
      </c>
      <c r="T47" s="52"/>
      <c r="U47" s="73"/>
      <c r="V47" s="73"/>
      <c r="W47" s="73"/>
      <c r="AA47" s="73"/>
      <c r="AB47" s="73"/>
      <c r="AC47" s="73"/>
      <c r="AD47" s="52"/>
    </row>
    <row r="48" spans="4:30" x14ac:dyDescent="0.25">
      <c r="D48" s="78" t="s">
        <v>40</v>
      </c>
      <c r="F48" s="73"/>
      <c r="G48" s="73"/>
      <c r="H48" s="73"/>
      <c r="I48" s="73"/>
      <c r="M48" s="52"/>
      <c r="N48" s="52"/>
      <c r="O48" s="52"/>
      <c r="P48" s="73">
        <f t="shared" si="2"/>
        <v>0</v>
      </c>
      <c r="T48" s="52"/>
      <c r="U48" s="73"/>
      <c r="V48" s="73"/>
      <c r="W48" s="73"/>
      <c r="AA48" s="73"/>
      <c r="AB48" s="73"/>
      <c r="AC48" s="73"/>
      <c r="AD48" s="52"/>
    </row>
    <row r="49" spans="4:30" x14ac:dyDescent="0.25">
      <c r="D49" s="58" t="s">
        <v>131</v>
      </c>
      <c r="F49" s="73">
        <v>3882</v>
      </c>
      <c r="G49" s="73">
        <v>18446</v>
      </c>
      <c r="H49" s="73">
        <v>100307</v>
      </c>
      <c r="I49" s="73">
        <v>57910</v>
      </c>
      <c r="M49" s="52"/>
      <c r="N49" s="52"/>
      <c r="O49" s="52"/>
      <c r="P49" s="73">
        <f t="shared" si="2"/>
        <v>100307</v>
      </c>
      <c r="T49" s="52"/>
      <c r="U49" s="73">
        <v>101858</v>
      </c>
      <c r="V49" s="73">
        <v>63871</v>
      </c>
      <c r="W49" s="73">
        <f t="shared" si="1"/>
        <v>57910</v>
      </c>
      <c r="AA49" s="73">
        <v>73071</v>
      </c>
      <c r="AB49" s="73">
        <v>82218</v>
      </c>
      <c r="AC49" s="73">
        <v>53508</v>
      </c>
      <c r="AD49" s="52"/>
    </row>
    <row r="50" spans="4:30" x14ac:dyDescent="0.25">
      <c r="D50" s="58" t="s">
        <v>93</v>
      </c>
      <c r="F50" s="73">
        <v>125380</v>
      </c>
      <c r="G50" s="73">
        <v>294200</v>
      </c>
      <c r="H50" s="73">
        <v>625</v>
      </c>
      <c r="I50" s="73">
        <v>888760</v>
      </c>
      <c r="M50" s="52"/>
      <c r="N50" s="52"/>
      <c r="O50" s="52"/>
      <c r="P50" s="73">
        <f t="shared" si="2"/>
        <v>625</v>
      </c>
      <c r="T50" s="52"/>
      <c r="U50" s="73">
        <v>849</v>
      </c>
      <c r="V50" s="73">
        <v>1634</v>
      </c>
      <c r="W50" s="73">
        <f t="shared" si="1"/>
        <v>888760</v>
      </c>
      <c r="AA50" s="73">
        <v>1120103</v>
      </c>
      <c r="AB50" s="73">
        <v>1204614</v>
      </c>
      <c r="AC50" s="73">
        <v>1145688</v>
      </c>
      <c r="AD50" s="52"/>
    </row>
    <row r="51" spans="4:30" x14ac:dyDescent="0.25">
      <c r="D51" s="58" t="s">
        <v>132</v>
      </c>
      <c r="F51" s="73">
        <v>215764</v>
      </c>
      <c r="G51" s="73">
        <v>374952</v>
      </c>
      <c r="H51" s="73">
        <v>888327</v>
      </c>
      <c r="I51" s="73">
        <v>1551251</v>
      </c>
      <c r="M51" s="52"/>
      <c r="N51" s="52"/>
      <c r="O51" s="52"/>
      <c r="P51" s="73">
        <f t="shared" si="2"/>
        <v>888327</v>
      </c>
      <c r="T51" s="52"/>
      <c r="U51" s="73">
        <v>1055067</v>
      </c>
      <c r="V51" s="73">
        <v>1058472</v>
      </c>
      <c r="W51" s="73">
        <f t="shared" si="1"/>
        <v>1551251</v>
      </c>
      <c r="AA51" s="73">
        <v>1505721</v>
      </c>
      <c r="AB51" s="73">
        <v>1888007</v>
      </c>
      <c r="AC51" s="73">
        <v>2049890</v>
      </c>
      <c r="AD51" s="52"/>
    </row>
    <row r="52" spans="4:30" x14ac:dyDescent="0.25">
      <c r="D52" s="84" t="s">
        <v>130</v>
      </c>
      <c r="F52" s="73">
        <v>0</v>
      </c>
      <c r="G52" s="73">
        <v>0</v>
      </c>
      <c r="H52" s="73">
        <v>12175</v>
      </c>
      <c r="I52" s="73">
        <v>312513</v>
      </c>
      <c r="M52" s="52"/>
      <c r="N52" s="52"/>
      <c r="O52" s="52"/>
      <c r="P52" s="73">
        <f t="shared" si="2"/>
        <v>12175</v>
      </c>
      <c r="T52" s="52"/>
      <c r="U52" s="73">
        <v>44499</v>
      </c>
      <c r="V52" s="73">
        <v>109151</v>
      </c>
      <c r="W52" s="73">
        <f t="shared" si="1"/>
        <v>312513</v>
      </c>
      <c r="AA52" s="73">
        <v>283876</v>
      </c>
      <c r="AB52" s="73">
        <v>186930</v>
      </c>
      <c r="AC52" s="73">
        <v>86669</v>
      </c>
      <c r="AD52" s="52"/>
    </row>
    <row r="53" spans="4:30" x14ac:dyDescent="0.25">
      <c r="D53" s="84" t="s">
        <v>133</v>
      </c>
      <c r="F53" s="73">
        <v>66057</v>
      </c>
      <c r="G53" s="73">
        <v>181961</v>
      </c>
      <c r="H53" s="73">
        <v>62446</v>
      </c>
      <c r="I53" s="73">
        <v>73790</v>
      </c>
      <c r="M53" s="52"/>
      <c r="N53" s="52"/>
      <c r="O53" s="52"/>
      <c r="P53" s="73">
        <f t="shared" si="2"/>
        <v>62446</v>
      </c>
      <c r="T53" s="52"/>
      <c r="U53" s="73">
        <v>20011</v>
      </c>
      <c r="V53" s="73">
        <v>22444</v>
      </c>
      <c r="W53" s="73">
        <f t="shared" si="1"/>
        <v>73790</v>
      </c>
      <c r="AA53" s="73">
        <v>66869</v>
      </c>
      <c r="AB53" s="73">
        <v>42213</v>
      </c>
      <c r="AC53" s="73">
        <v>52276</v>
      </c>
      <c r="AD53" s="52"/>
    </row>
    <row r="54" spans="4:30" x14ac:dyDescent="0.25">
      <c r="D54" s="58" t="s">
        <v>134</v>
      </c>
      <c r="F54" s="73">
        <v>0</v>
      </c>
      <c r="G54" s="73">
        <v>25904</v>
      </c>
      <c r="H54" s="73">
        <v>1129125</v>
      </c>
      <c r="I54" s="73">
        <v>38188</v>
      </c>
      <c r="M54" s="52"/>
      <c r="N54" s="52"/>
      <c r="O54" s="52"/>
      <c r="P54" s="73">
        <f t="shared" si="2"/>
        <v>1129125</v>
      </c>
      <c r="T54" s="52"/>
      <c r="U54" s="73">
        <v>823775</v>
      </c>
      <c r="V54" s="73">
        <v>416922</v>
      </c>
      <c r="W54" s="73">
        <f t="shared" si="1"/>
        <v>38188</v>
      </c>
      <c r="AA54" s="73">
        <v>5972</v>
      </c>
      <c r="AB54" s="73">
        <v>1583972</v>
      </c>
      <c r="AC54" s="73">
        <v>6002</v>
      </c>
      <c r="AD54" s="52"/>
    </row>
    <row r="55" spans="4:30" x14ac:dyDescent="0.25">
      <c r="D55" s="85" t="s">
        <v>41</v>
      </c>
      <c r="F55" s="73">
        <v>262737</v>
      </c>
      <c r="G55" s="73">
        <v>427154</v>
      </c>
      <c r="H55" s="73">
        <v>1153520</v>
      </c>
      <c r="I55" s="73">
        <v>1416378</v>
      </c>
      <c r="M55" s="52"/>
      <c r="N55" s="52"/>
      <c r="O55" s="52"/>
      <c r="P55" s="73">
        <f t="shared" si="2"/>
        <v>1153520</v>
      </c>
      <c r="T55" s="52"/>
      <c r="U55" s="73">
        <v>783232</v>
      </c>
      <c r="V55" s="73">
        <v>701615</v>
      </c>
      <c r="W55" s="73">
        <f t="shared" si="1"/>
        <v>1416378</v>
      </c>
      <c r="AA55" s="73">
        <v>919265</v>
      </c>
      <c r="AB55" s="73">
        <v>1379343</v>
      </c>
      <c r="AC55" s="73">
        <v>1383782</v>
      </c>
      <c r="AD55" s="52"/>
    </row>
    <row r="56" spans="4:30" x14ac:dyDescent="0.25">
      <c r="D56" s="58" t="s">
        <v>42</v>
      </c>
      <c r="F56" s="73">
        <v>53386</v>
      </c>
      <c r="G56" s="73">
        <v>6894</v>
      </c>
      <c r="H56" s="73">
        <v>196</v>
      </c>
      <c r="I56" s="73">
        <v>508</v>
      </c>
      <c r="M56" s="52"/>
      <c r="N56" s="52"/>
      <c r="O56" s="52"/>
      <c r="P56" s="73">
        <f t="shared" si="2"/>
        <v>196</v>
      </c>
      <c r="T56" s="52"/>
      <c r="U56" s="73">
        <v>1611</v>
      </c>
      <c r="V56" s="73">
        <v>110494</v>
      </c>
      <c r="W56" s="73">
        <f t="shared" si="1"/>
        <v>508</v>
      </c>
      <c r="AA56" s="73">
        <v>1900</v>
      </c>
      <c r="AB56" s="73">
        <v>2142</v>
      </c>
      <c r="AC56" s="73">
        <v>5903</v>
      </c>
      <c r="AD56" s="52"/>
    </row>
    <row r="57" spans="4:30" x14ac:dyDescent="0.25">
      <c r="D57" s="58" t="s">
        <v>226</v>
      </c>
      <c r="F57" s="73">
        <v>0</v>
      </c>
      <c r="G57" s="73"/>
      <c r="H57" s="73">
        <v>0</v>
      </c>
      <c r="I57" s="73">
        <v>0</v>
      </c>
      <c r="M57" s="52"/>
      <c r="N57" s="52"/>
      <c r="O57" s="52"/>
      <c r="P57" s="73">
        <f t="shared" si="2"/>
        <v>0</v>
      </c>
      <c r="T57" s="52"/>
      <c r="U57" s="73">
        <v>0</v>
      </c>
      <c r="V57" s="73">
        <v>0</v>
      </c>
      <c r="W57" s="73">
        <v>0</v>
      </c>
      <c r="AA57" s="73">
        <v>0</v>
      </c>
      <c r="AB57" s="73">
        <v>5638</v>
      </c>
      <c r="AC57" s="73">
        <v>18687</v>
      </c>
      <c r="AD57" s="52"/>
    </row>
    <row r="58" spans="4:30" x14ac:dyDescent="0.25">
      <c r="D58" s="74" t="s">
        <v>43</v>
      </c>
      <c r="F58" s="75">
        <v>727206</v>
      </c>
      <c r="G58" s="75">
        <v>1329511</v>
      </c>
      <c r="H58" s="75">
        <v>3346721</v>
      </c>
      <c r="I58" s="75">
        <v>4339298</v>
      </c>
      <c r="M58" s="52"/>
      <c r="N58" s="52"/>
      <c r="O58" s="52"/>
      <c r="P58" s="75">
        <f t="shared" si="2"/>
        <v>3346721</v>
      </c>
      <c r="T58" s="52"/>
      <c r="U58" s="75">
        <f>SUM(U49:U57)</f>
        <v>2830902</v>
      </c>
      <c r="V58" s="75">
        <f>SUM(V49:V57)</f>
        <v>2484603</v>
      </c>
      <c r="W58" s="75">
        <f t="shared" si="1"/>
        <v>4339298</v>
      </c>
      <c r="AA58" s="75">
        <f>SUM(AA49:AA57)</f>
        <v>3976777</v>
      </c>
      <c r="AB58" s="75">
        <f>SUM(AB49:AB57)</f>
        <v>6375077</v>
      </c>
      <c r="AC58" s="75">
        <f>SUM(AC49:AC57)</f>
        <v>4802405</v>
      </c>
      <c r="AD58" s="52"/>
    </row>
    <row r="59" spans="4:30" x14ac:dyDescent="0.25">
      <c r="D59" s="74" t="s">
        <v>44</v>
      </c>
      <c r="F59" s="75">
        <v>1032281</v>
      </c>
      <c r="G59" s="75">
        <v>2021822</v>
      </c>
      <c r="H59" s="75">
        <v>4637129</v>
      </c>
      <c r="I59" s="75">
        <v>7591063</v>
      </c>
      <c r="M59" s="52"/>
      <c r="N59" s="52"/>
      <c r="O59" s="52"/>
      <c r="P59" s="75">
        <f t="shared" si="2"/>
        <v>4637129</v>
      </c>
      <c r="T59" s="52"/>
      <c r="U59" s="75">
        <f>U58+U46</f>
        <v>4863205</v>
      </c>
      <c r="V59" s="75">
        <f>V58+V46</f>
        <v>5646558</v>
      </c>
      <c r="W59" s="75">
        <f t="shared" si="1"/>
        <v>7591063</v>
      </c>
      <c r="AA59" s="75">
        <f>AA58+AA46</f>
        <v>7596441</v>
      </c>
      <c r="AB59" s="75">
        <f>AB58+AB46</f>
        <v>10045537</v>
      </c>
      <c r="AC59" s="75">
        <f>AC58+AC46</f>
        <v>8228438</v>
      </c>
      <c r="AD59" s="52"/>
    </row>
    <row r="60" spans="4:30" ht="13.8" thickBot="1" x14ac:dyDescent="0.3">
      <c r="D60" s="79" t="s">
        <v>45</v>
      </c>
      <c r="F60" s="80">
        <v>1155567</v>
      </c>
      <c r="G60" s="80">
        <v>2146685</v>
      </c>
      <c r="H60" s="80">
        <v>6099931</v>
      </c>
      <c r="I60" s="80">
        <v>12349619</v>
      </c>
      <c r="M60" s="52"/>
      <c r="N60" s="52"/>
      <c r="O60" s="52"/>
      <c r="P60" s="80">
        <f t="shared" si="2"/>
        <v>6099931</v>
      </c>
      <c r="T60" s="52"/>
      <c r="U60" s="80">
        <f>U37+U59</f>
        <v>6488814</v>
      </c>
      <c r="V60" s="80">
        <f>V37+V59</f>
        <v>7148213</v>
      </c>
      <c r="W60" s="80">
        <f t="shared" si="1"/>
        <v>12349619</v>
      </c>
      <c r="AA60" s="80">
        <f>AA37+AA59</f>
        <v>12547581</v>
      </c>
      <c r="AB60" s="80">
        <f>AB37+AB59</f>
        <v>14395725</v>
      </c>
      <c r="AC60" s="80">
        <f>AC37+AC59</f>
        <v>13177831</v>
      </c>
      <c r="AD60" s="52"/>
    </row>
    <row r="61" spans="4:30" ht="13.8" thickTop="1" x14ac:dyDescent="0.25"/>
  </sheetData>
  <mergeCells count="3">
    <mergeCell ref="M3:P3"/>
    <mergeCell ref="AA3:AD3"/>
    <mergeCell ref="T3:W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3:AC54"/>
  <sheetViews>
    <sheetView showGridLines="0"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8.6640625" defaultRowHeight="13.8" x14ac:dyDescent="0.3"/>
  <cols>
    <col min="1" max="1" width="8.6640625" style="56"/>
    <col min="2" max="2" width="1.77734375" style="56" customWidth="1"/>
    <col min="3" max="3" width="8.77734375" style="56"/>
    <col min="4" max="4" width="71" style="16" customWidth="1"/>
    <col min="5" max="5" width="11.109375" style="22" customWidth="1"/>
    <col min="6" max="8" width="17.77734375" style="16" customWidth="1"/>
    <col min="9" max="9" width="2.109375" style="56" customWidth="1"/>
    <col min="10" max="10" width="9.109375" style="56" bestFit="1" customWidth="1"/>
    <col min="11" max="11" width="2.44140625" style="56" customWidth="1"/>
    <col min="12" max="15" width="17.77734375" style="16" customWidth="1"/>
    <col min="16" max="16" width="1.77734375" style="56" customWidth="1" collapsed="1"/>
    <col min="17" max="17" width="8.77734375" style="56" customWidth="1"/>
    <col min="18" max="18" width="1.77734375" style="56" customWidth="1"/>
    <col min="19" max="22" width="17.77734375" style="16" customWidth="1"/>
    <col min="23" max="23" width="1.77734375" style="56" customWidth="1"/>
    <col min="24" max="24" width="8.77734375" style="56" customWidth="1"/>
    <col min="25" max="25" width="1.77734375" style="56" customWidth="1"/>
    <col min="26" max="27" width="17.77734375" style="16" customWidth="1"/>
    <col min="28" max="28" width="12.33203125" style="16" bestFit="1" customWidth="1"/>
    <col min="29" max="29" width="17.77734375" style="16" customWidth="1"/>
    <col min="30" max="16384" width="8.6640625" style="16"/>
  </cols>
  <sheetData>
    <row r="3" spans="1:29" x14ac:dyDescent="0.3">
      <c r="L3" s="184">
        <v>2022</v>
      </c>
      <c r="M3" s="184"/>
      <c r="N3" s="184"/>
      <c r="O3" s="184"/>
      <c r="S3" s="184">
        <v>2023</v>
      </c>
      <c r="T3" s="184"/>
      <c r="U3" s="184"/>
      <c r="V3" s="184"/>
      <c r="Z3" s="184">
        <v>2024</v>
      </c>
      <c r="AA3" s="184"/>
      <c r="AB3" s="184"/>
      <c r="AC3" s="184"/>
    </row>
    <row r="4" spans="1:29" x14ac:dyDescent="0.3">
      <c r="D4" s="46" t="s">
        <v>187</v>
      </c>
      <c r="L4" s="48"/>
      <c r="M4" s="48"/>
      <c r="N4" s="48"/>
      <c r="P4" s="57"/>
      <c r="Q4" s="57"/>
      <c r="S4" s="48"/>
      <c r="T4" s="48"/>
      <c r="U4" s="48"/>
      <c r="W4" s="57"/>
      <c r="X4" s="57"/>
      <c r="Z4" s="48"/>
      <c r="AA4" s="48"/>
      <c r="AB4" s="48"/>
    </row>
    <row r="5" spans="1:29" x14ac:dyDescent="0.3">
      <c r="D5" s="36" t="s">
        <v>167</v>
      </c>
      <c r="E5" s="36"/>
      <c r="F5" s="35">
        <v>2021</v>
      </c>
      <c r="G5" s="35">
        <v>2022</v>
      </c>
      <c r="H5" s="35">
        <v>2023</v>
      </c>
      <c r="L5" s="35" t="s">
        <v>178</v>
      </c>
      <c r="M5" s="35" t="s">
        <v>179</v>
      </c>
      <c r="N5" s="35" t="s">
        <v>180</v>
      </c>
      <c r="O5" s="35">
        <v>2022</v>
      </c>
      <c r="P5" s="48"/>
      <c r="Q5" s="48"/>
      <c r="R5" s="48"/>
      <c r="S5" s="35" t="s">
        <v>166</v>
      </c>
      <c r="T5" s="35" t="s">
        <v>181</v>
      </c>
      <c r="U5" s="35" t="s">
        <v>182</v>
      </c>
      <c r="V5" s="35">
        <v>2023</v>
      </c>
      <c r="W5" s="48"/>
      <c r="X5" s="48"/>
      <c r="Y5" s="48"/>
      <c r="Z5" s="35" t="s">
        <v>183</v>
      </c>
      <c r="AA5" s="35" t="s">
        <v>184</v>
      </c>
      <c r="AB5" s="35" t="s">
        <v>185</v>
      </c>
      <c r="AC5" s="35">
        <v>2024</v>
      </c>
    </row>
    <row r="6" spans="1:29" x14ac:dyDescent="0.3">
      <c r="D6" s="2"/>
      <c r="E6" s="23"/>
      <c r="H6" s="3"/>
      <c r="P6" s="34"/>
      <c r="Q6" s="34"/>
      <c r="W6" s="34"/>
      <c r="X6" s="34"/>
    </row>
    <row r="7" spans="1:29" x14ac:dyDescent="0.3">
      <c r="D7" s="33" t="s">
        <v>0</v>
      </c>
      <c r="E7" s="131">
        <v>1</v>
      </c>
      <c r="F7" s="6">
        <v>2159121</v>
      </c>
      <c r="G7" s="6">
        <v>5394988</v>
      </c>
      <c r="H7" s="6">
        <v>9540560.4469892997</v>
      </c>
      <c r="J7" s="160"/>
      <c r="L7" s="49"/>
      <c r="M7" s="6">
        <v>1009056</v>
      </c>
      <c r="N7" s="6">
        <v>2358330.3473673761</v>
      </c>
      <c r="O7" s="6">
        <v>5394988</v>
      </c>
      <c r="S7" s="6">
        <v>1296443.19096176</v>
      </c>
      <c r="T7" s="6">
        <v>3110315.584050179</v>
      </c>
      <c r="U7" s="6">
        <v>4671988.387606171</v>
      </c>
      <c r="V7" s="6">
        <v>9540560.4469892997</v>
      </c>
      <c r="Z7" s="6">
        <v>1852093.9607747442</v>
      </c>
      <c r="AA7" s="6">
        <v>4926538</v>
      </c>
      <c r="AB7" s="6">
        <v>8585099</v>
      </c>
      <c r="AC7" s="49"/>
    </row>
    <row r="8" spans="1:29" x14ac:dyDescent="0.3">
      <c r="D8" s="1" t="s">
        <v>1</v>
      </c>
      <c r="E8" s="131">
        <v>2</v>
      </c>
      <c r="F8" s="6">
        <v>-434173</v>
      </c>
      <c r="G8" s="6">
        <v>-922020</v>
      </c>
      <c r="H8" s="6">
        <v>-2410612</v>
      </c>
      <c r="J8" s="160"/>
      <c r="L8" s="49"/>
      <c r="M8" s="6">
        <v>-314685</v>
      </c>
      <c r="N8" s="6">
        <v>-546305.1199358278</v>
      </c>
      <c r="O8" s="6">
        <v>-922020</v>
      </c>
      <c r="S8" s="6">
        <v>-404393</v>
      </c>
      <c r="T8" s="6">
        <v>-831383.31951033894</v>
      </c>
      <c r="U8" s="6">
        <f>-1714548</f>
        <v>-1714548</v>
      </c>
      <c r="V8" s="6">
        <v>-2410611.3849017224</v>
      </c>
      <c r="Z8" s="6">
        <v>-969009</v>
      </c>
      <c r="AA8" s="6">
        <v>-2186310</v>
      </c>
      <c r="AB8" s="6">
        <v>-3748292</v>
      </c>
      <c r="AC8" s="49"/>
    </row>
    <row r="9" spans="1:29" s="18" customFormat="1" x14ac:dyDescent="0.3">
      <c r="A9" s="107"/>
      <c r="B9" s="107"/>
      <c r="C9" s="107"/>
      <c r="D9" s="8" t="s">
        <v>2</v>
      </c>
      <c r="E9" s="111"/>
      <c r="F9" s="110">
        <v>1724948</v>
      </c>
      <c r="G9" s="110">
        <v>4472968</v>
      </c>
      <c r="H9" s="110">
        <v>7129948</v>
      </c>
      <c r="I9" s="107"/>
      <c r="J9" s="160"/>
      <c r="K9" s="107"/>
      <c r="L9" s="108"/>
      <c r="M9" s="27">
        <f>M8+M7</f>
        <v>694371</v>
      </c>
      <c r="N9" s="27">
        <f t="shared" ref="N9:O9" si="0">N8+N7</f>
        <v>1812025.2274315483</v>
      </c>
      <c r="O9" s="27">
        <f t="shared" si="0"/>
        <v>4472968</v>
      </c>
      <c r="P9" s="107"/>
      <c r="Q9" s="107"/>
      <c r="R9" s="107"/>
      <c r="S9" s="27">
        <v>892050.19096176303</v>
      </c>
      <c r="T9" s="27">
        <v>2278933.2645398397</v>
      </c>
      <c r="U9" s="27">
        <f>U7+U8</f>
        <v>2957440.387606171</v>
      </c>
      <c r="V9" s="27">
        <v>7129949.0620875768</v>
      </c>
      <c r="W9" s="107"/>
      <c r="X9" s="107"/>
      <c r="Y9" s="107"/>
      <c r="Z9" s="27">
        <v>883084.96077474416</v>
      </c>
      <c r="AA9" s="27">
        <v>2740228</v>
      </c>
      <c r="AB9" s="27">
        <v>4836807</v>
      </c>
      <c r="AC9" s="108"/>
    </row>
    <row r="10" spans="1:29" x14ac:dyDescent="0.3">
      <c r="D10" s="7"/>
      <c r="E10" s="24"/>
      <c r="F10" s="6"/>
      <c r="G10" s="6"/>
      <c r="H10" s="6"/>
      <c r="J10" s="160"/>
      <c r="L10" s="49"/>
      <c r="M10" s="56"/>
      <c r="N10" s="56"/>
      <c r="O10" s="56"/>
      <c r="S10" s="56"/>
      <c r="T10" s="56"/>
      <c r="U10" s="136"/>
      <c r="V10" s="56"/>
      <c r="Z10" s="56"/>
      <c r="AA10" s="56"/>
      <c r="AB10" s="136"/>
      <c r="AC10" s="49"/>
    </row>
    <row r="11" spans="1:29" x14ac:dyDescent="0.3">
      <c r="D11" s="5" t="s">
        <v>135</v>
      </c>
      <c r="F11" s="6">
        <v>-37203</v>
      </c>
      <c r="G11" s="6">
        <v>-49061</v>
      </c>
      <c r="H11" s="103">
        <v>-152224.16775280246</v>
      </c>
      <c r="J11" s="160"/>
      <c r="L11" s="49"/>
      <c r="M11" s="109">
        <v>-19527</v>
      </c>
      <c r="N11" s="109">
        <v>-33294.504379999998</v>
      </c>
      <c r="O11" s="109">
        <v>-49061</v>
      </c>
      <c r="S11" s="109">
        <v>-16783</v>
      </c>
      <c r="T11" s="109">
        <v>-39196.469250246329</v>
      </c>
      <c r="U11" s="179">
        <v>-71382</v>
      </c>
      <c r="V11" s="109">
        <v>-152224.16775280246</v>
      </c>
      <c r="Z11" s="109">
        <v>-66726</v>
      </c>
      <c r="AA11" s="109">
        <v>-110751</v>
      </c>
      <c r="AB11" s="179">
        <v>-155952</v>
      </c>
      <c r="AC11" s="49"/>
    </row>
    <row r="12" spans="1:29" x14ac:dyDescent="0.3">
      <c r="D12" s="5" t="s">
        <v>136</v>
      </c>
      <c r="E12" s="131">
        <v>3</v>
      </c>
      <c r="F12" s="103">
        <v>-333322</v>
      </c>
      <c r="G12" s="103">
        <v>-573485</v>
      </c>
      <c r="H12" s="103">
        <v>-1454719.3093462803</v>
      </c>
      <c r="J12" s="160"/>
      <c r="L12" s="49"/>
      <c r="M12" s="109">
        <v>-187726</v>
      </c>
      <c r="N12" s="109">
        <v>-320541.40154599998</v>
      </c>
      <c r="O12" s="109">
        <v>-573485</v>
      </c>
      <c r="S12" s="109">
        <v>-190188</v>
      </c>
      <c r="T12" s="109">
        <v>-570516.15454173996</v>
      </c>
      <c r="U12" s="179">
        <v>-919458</v>
      </c>
      <c r="V12" s="109">
        <v>-1454719.3093462803</v>
      </c>
      <c r="Z12" s="109">
        <v>-444971</v>
      </c>
      <c r="AA12" s="109">
        <v>-1042632</v>
      </c>
      <c r="AB12" s="179">
        <v>-1664352</v>
      </c>
      <c r="AC12" s="49"/>
    </row>
    <row r="13" spans="1:29" x14ac:dyDescent="0.3">
      <c r="D13" s="5" t="s">
        <v>137</v>
      </c>
      <c r="E13" s="131">
        <v>4</v>
      </c>
      <c r="F13" s="103">
        <v>-322415</v>
      </c>
      <c r="G13" s="103">
        <v>-1053735</v>
      </c>
      <c r="H13" s="103">
        <v>-1434675</v>
      </c>
      <c r="J13" s="160"/>
      <c r="L13" s="49"/>
      <c r="M13" s="109">
        <v>-224336</v>
      </c>
      <c r="N13" s="109">
        <v>-384640.38288649975</v>
      </c>
      <c r="O13" s="109">
        <v>-1053735</v>
      </c>
      <c r="S13" s="109">
        <v>-162052</v>
      </c>
      <c r="T13" s="109">
        <v>-577989.03522636124</v>
      </c>
      <c r="U13" s="179">
        <v>-738794</v>
      </c>
      <c r="V13" s="109">
        <v>-1434675.1335123791</v>
      </c>
      <c r="Z13" s="109">
        <v>-431361</v>
      </c>
      <c r="AA13" s="109">
        <v>-776004</v>
      </c>
      <c r="AB13" s="179">
        <v>-1419313</v>
      </c>
      <c r="AC13" s="49"/>
    </row>
    <row r="14" spans="1:29" s="18" customFormat="1" x14ac:dyDescent="0.3">
      <c r="A14" s="107"/>
      <c r="B14" s="107"/>
      <c r="C14" s="107"/>
      <c r="D14" s="10" t="s">
        <v>3</v>
      </c>
      <c r="E14" s="112"/>
      <c r="F14" s="4">
        <v>1032008</v>
      </c>
      <c r="G14" s="4">
        <v>2796687</v>
      </c>
      <c r="H14" s="4">
        <v>4088330</v>
      </c>
      <c r="I14" s="107"/>
      <c r="J14" s="160"/>
      <c r="K14" s="107"/>
      <c r="L14" s="108"/>
      <c r="M14" s="4">
        <f>M9+M11+M12+M13</f>
        <v>262782</v>
      </c>
      <c r="N14" s="4">
        <f>N9+N11+N12+N13</f>
        <v>1073548.9386190483</v>
      </c>
      <c r="O14" s="4">
        <f>O9+O11+O12+O13</f>
        <v>2796687</v>
      </c>
      <c r="P14" s="107"/>
      <c r="Q14" s="107"/>
      <c r="R14" s="107"/>
      <c r="S14" s="4">
        <v>523027.19096176303</v>
      </c>
      <c r="T14" s="4">
        <v>1091231.6055214922</v>
      </c>
      <c r="U14" s="4">
        <f>U9+U11+U12+U13</f>
        <v>1227806.387606171</v>
      </c>
      <c r="V14" s="4">
        <v>4088330.4514761153</v>
      </c>
      <c r="W14" s="107"/>
      <c r="X14" s="107"/>
      <c r="Y14" s="107"/>
      <c r="Z14" s="4">
        <v>-59973.039225255838</v>
      </c>
      <c r="AA14" s="4">
        <v>810841</v>
      </c>
      <c r="AB14" s="4">
        <v>1597190</v>
      </c>
      <c r="AC14" s="108"/>
    </row>
    <row r="15" spans="1:29" x14ac:dyDescent="0.3">
      <c r="D15" s="9"/>
      <c r="E15" s="24"/>
      <c r="F15" s="11"/>
      <c r="G15" s="11"/>
      <c r="H15" s="11"/>
      <c r="J15" s="160"/>
      <c r="L15" s="49"/>
      <c r="U15" s="137"/>
      <c r="AB15" s="137"/>
      <c r="AC15" s="49"/>
    </row>
    <row r="16" spans="1:29" x14ac:dyDescent="0.3">
      <c r="D16" s="5" t="s">
        <v>4</v>
      </c>
      <c r="E16" s="132">
        <v>5</v>
      </c>
      <c r="F16" s="103">
        <v>255114.66233190568</v>
      </c>
      <c r="G16" s="103">
        <v>443788</v>
      </c>
      <c r="H16" s="103">
        <v>604134</v>
      </c>
      <c r="J16" s="160"/>
      <c r="L16" s="49"/>
      <c r="M16" s="104">
        <v>296031</v>
      </c>
      <c r="N16" s="104">
        <v>371468</v>
      </c>
      <c r="O16" s="104">
        <v>443788</v>
      </c>
      <c r="S16" s="104">
        <v>156610.66971770948</v>
      </c>
      <c r="T16" s="104">
        <v>305969.66780618223</v>
      </c>
      <c r="U16" s="169">
        <v>500043.59891565266</v>
      </c>
      <c r="V16" s="104">
        <v>604134.00951602357</v>
      </c>
      <c r="Z16" s="104">
        <v>454374.04774771223</v>
      </c>
      <c r="AA16" s="104">
        <v>727077</v>
      </c>
      <c r="AB16" s="169">
        <f>999978</f>
        <v>999978</v>
      </c>
      <c r="AC16" s="49"/>
    </row>
    <row r="17" spans="1:29" x14ac:dyDescent="0.3">
      <c r="D17" s="5" t="s">
        <v>5</v>
      </c>
      <c r="E17" s="132">
        <v>6</v>
      </c>
      <c r="F17" s="103">
        <v>-101777</v>
      </c>
      <c r="G17" s="103">
        <v>-84243</v>
      </c>
      <c r="H17" s="103">
        <v>-293625</v>
      </c>
      <c r="J17" s="160"/>
      <c r="L17" s="49"/>
      <c r="M17" s="104">
        <v>-19008</v>
      </c>
      <c r="N17" s="104">
        <v>-42313</v>
      </c>
      <c r="O17" s="104">
        <v>-84242.767812680104</v>
      </c>
      <c r="S17" s="104">
        <v>-10399.891932709501</v>
      </c>
      <c r="T17" s="104">
        <v>-31308.654664514037</v>
      </c>
      <c r="U17" s="169">
        <v>-78147.507459451357</v>
      </c>
      <c r="V17" s="104">
        <v>-293625.29793168092</v>
      </c>
      <c r="Z17" s="104">
        <v>-133949.09855094008</v>
      </c>
      <c r="AA17" s="104">
        <v>-293757</v>
      </c>
      <c r="AB17" s="169">
        <v>-440018</v>
      </c>
      <c r="AC17" s="49"/>
    </row>
    <row r="18" spans="1:29" x14ac:dyDescent="0.3">
      <c r="D18" s="5" t="s">
        <v>6</v>
      </c>
      <c r="E18" s="87"/>
      <c r="F18" s="6">
        <v>0</v>
      </c>
      <c r="G18" s="6">
        <v>0</v>
      </c>
      <c r="H18" s="103">
        <v>-680839</v>
      </c>
      <c r="J18" s="160"/>
      <c r="L18" s="49"/>
      <c r="O18" s="30">
        <f>G18</f>
        <v>0</v>
      </c>
      <c r="S18" s="30">
        <v>-22487.289848324021</v>
      </c>
      <c r="T18" s="30">
        <v>-39933.742037169359</v>
      </c>
      <c r="U18" s="171">
        <v>0</v>
      </c>
      <c r="V18" s="104">
        <v>-680838.88701120357</v>
      </c>
      <c r="Z18" s="30">
        <v>0</v>
      </c>
      <c r="AA18" s="30">
        <v>0</v>
      </c>
      <c r="AB18" s="171">
        <v>0</v>
      </c>
      <c r="AC18" s="49"/>
    </row>
    <row r="19" spans="1:29" x14ac:dyDescent="0.3">
      <c r="D19" s="5" t="s">
        <v>8</v>
      </c>
      <c r="E19" s="20"/>
      <c r="F19" s="6">
        <v>0</v>
      </c>
      <c r="G19" s="103">
        <v>70799</v>
      </c>
      <c r="H19" s="103">
        <v>114293</v>
      </c>
      <c r="J19" s="160"/>
      <c r="L19" s="49"/>
      <c r="O19" s="30">
        <f>G19</f>
        <v>70799</v>
      </c>
      <c r="S19" s="30">
        <v>0</v>
      </c>
      <c r="T19" s="30">
        <v>0</v>
      </c>
      <c r="U19" s="171">
        <v>0</v>
      </c>
      <c r="V19" s="30">
        <v>114294.68646051263</v>
      </c>
      <c r="Z19" s="30">
        <v>0</v>
      </c>
      <c r="AA19" s="30">
        <v>0</v>
      </c>
      <c r="AB19" s="171">
        <v>0</v>
      </c>
      <c r="AC19" s="49"/>
    </row>
    <row r="20" spans="1:29" x14ac:dyDescent="0.3">
      <c r="D20" s="5" t="s">
        <v>138</v>
      </c>
      <c r="E20" s="20"/>
      <c r="F20" s="6">
        <v>0</v>
      </c>
      <c r="G20" s="103">
        <v>-3712</v>
      </c>
      <c r="H20" s="103">
        <v>-46151.855991169359</v>
      </c>
      <c r="J20" s="160"/>
      <c r="L20" s="49"/>
      <c r="M20" s="104">
        <v>0</v>
      </c>
      <c r="N20" s="104">
        <v>1614</v>
      </c>
      <c r="O20" s="104">
        <v>-3712</v>
      </c>
      <c r="S20" s="104">
        <v>0</v>
      </c>
      <c r="T20" s="104">
        <v>0</v>
      </c>
      <c r="U20" s="169">
        <v>-45301</v>
      </c>
      <c r="V20" s="30">
        <v>-46151.855991169359</v>
      </c>
      <c r="Z20" s="104">
        <v>0</v>
      </c>
      <c r="AA20" s="104">
        <v>0</v>
      </c>
      <c r="AB20" s="169">
        <v>0</v>
      </c>
      <c r="AC20" s="49"/>
    </row>
    <row r="21" spans="1:29" x14ac:dyDescent="0.3">
      <c r="D21" s="5" t="s">
        <v>7</v>
      </c>
      <c r="E21" s="28"/>
      <c r="F21" s="103">
        <v>-75335</v>
      </c>
      <c r="G21" s="103">
        <v>-120612</v>
      </c>
      <c r="H21" s="103">
        <v>-224235</v>
      </c>
      <c r="J21" s="160"/>
      <c r="L21" s="49"/>
      <c r="M21" s="109">
        <v>-27826</v>
      </c>
      <c r="N21" s="109">
        <v>-53363</v>
      </c>
      <c r="O21" s="109">
        <v>-120612</v>
      </c>
      <c r="S21" s="109">
        <v>-53279</v>
      </c>
      <c r="T21" s="109">
        <v>-165506.24076150358</v>
      </c>
      <c r="U21" s="179">
        <v>-167423</v>
      </c>
      <c r="V21" s="109">
        <v>-224238</v>
      </c>
      <c r="Z21" s="109">
        <v>-55873.661188106438</v>
      </c>
      <c r="AA21" s="109">
        <v>-121271</v>
      </c>
      <c r="AB21" s="179">
        <v>-204946</v>
      </c>
      <c r="AC21" s="49"/>
    </row>
    <row r="22" spans="1:29" s="18" customFormat="1" x14ac:dyDescent="0.3">
      <c r="A22" s="107"/>
      <c r="B22" s="107"/>
      <c r="C22" s="107"/>
      <c r="D22" s="10" t="s">
        <v>9</v>
      </c>
      <c r="E22" s="112"/>
      <c r="F22" s="4">
        <v>1110010.6623319057</v>
      </c>
      <c r="G22" s="4">
        <v>3102707</v>
      </c>
      <c r="H22" s="4">
        <v>3561906</v>
      </c>
      <c r="I22" s="107"/>
      <c r="J22" s="160"/>
      <c r="K22" s="107"/>
      <c r="L22" s="108"/>
      <c r="M22" s="4">
        <v>511979</v>
      </c>
      <c r="N22" s="4">
        <v>1350954.9386190483</v>
      </c>
      <c r="O22" s="4">
        <v>3102707.5140448199</v>
      </c>
      <c r="P22" s="107"/>
      <c r="Q22" s="107"/>
      <c r="R22" s="107"/>
      <c r="S22" s="4">
        <v>593472</v>
      </c>
      <c r="T22" s="4">
        <v>1160452.6358644874</v>
      </c>
      <c r="U22" s="4">
        <f>U14+U16+U17+U18+U19+U20+U21</f>
        <v>1436978.4790623721</v>
      </c>
      <c r="V22" s="4">
        <v>3561905.1065185983</v>
      </c>
      <c r="W22" s="107"/>
      <c r="X22" s="107"/>
      <c r="Y22" s="107"/>
      <c r="Z22" s="4">
        <v>204578.24878340989</v>
      </c>
      <c r="AA22" s="4">
        <v>1122890</v>
      </c>
      <c r="AB22" s="4">
        <v>1952204</v>
      </c>
      <c r="AC22" s="108"/>
    </row>
    <row r="23" spans="1:29" x14ac:dyDescent="0.3">
      <c r="D23" s="11"/>
      <c r="E23" s="24"/>
      <c r="F23" s="11"/>
      <c r="G23" s="11"/>
      <c r="H23" s="11"/>
      <c r="J23" s="160"/>
      <c r="L23" s="49"/>
      <c r="U23" s="137"/>
      <c r="AB23" s="137"/>
      <c r="AC23" s="49"/>
    </row>
    <row r="24" spans="1:29" x14ac:dyDescent="0.3">
      <c r="D24" s="5" t="s">
        <v>139</v>
      </c>
      <c r="E24" s="24"/>
      <c r="F24" s="103">
        <v>-30603</v>
      </c>
      <c r="G24" s="103">
        <v>-28664</v>
      </c>
      <c r="H24" s="103">
        <v>76418</v>
      </c>
      <c r="J24" s="160"/>
      <c r="L24" s="49"/>
      <c r="M24" s="104">
        <v>-14863</v>
      </c>
      <c r="N24" s="104">
        <v>-18217</v>
      </c>
      <c r="O24" s="104">
        <v>-28664</v>
      </c>
      <c r="S24" s="104">
        <v>-3068.8446563038628</v>
      </c>
      <c r="T24" s="104">
        <v>2427.6042451833987</v>
      </c>
      <c r="U24" s="169">
        <v>-101867.67434742473</v>
      </c>
      <c r="V24" s="104">
        <v>76417.709447876317</v>
      </c>
      <c r="Z24" s="104">
        <v>-2466.6635235524604</v>
      </c>
      <c r="AA24" s="104">
        <v>282818</v>
      </c>
      <c r="AB24" s="169">
        <v>57358</v>
      </c>
      <c r="AC24" s="49"/>
    </row>
    <row r="25" spans="1:29" s="18" customFormat="1" x14ac:dyDescent="0.3">
      <c r="A25" s="107"/>
      <c r="B25" s="107"/>
      <c r="C25" s="107"/>
      <c r="D25" s="10" t="s">
        <v>140</v>
      </c>
      <c r="E25" s="113"/>
      <c r="F25" s="4">
        <v>1079407.6623319057</v>
      </c>
      <c r="G25" s="4">
        <v>3074043</v>
      </c>
      <c r="H25" s="4">
        <v>3638324</v>
      </c>
      <c r="I25" s="107"/>
      <c r="J25" s="160"/>
      <c r="K25" s="107"/>
      <c r="L25" s="108"/>
      <c r="M25" s="19">
        <f>M24+M22</f>
        <v>497116</v>
      </c>
      <c r="N25" s="19">
        <f t="shared" ref="N25:O25" si="1">N24+N22</f>
        <v>1332737.9386190483</v>
      </c>
      <c r="O25" s="19">
        <f t="shared" si="1"/>
        <v>3074043.5140448199</v>
      </c>
      <c r="P25" s="107"/>
      <c r="Q25" s="107"/>
      <c r="R25" s="107"/>
      <c r="S25" s="19">
        <v>590403</v>
      </c>
      <c r="T25" s="19">
        <v>1162881.24010967</v>
      </c>
      <c r="U25" s="180">
        <v>1335110</v>
      </c>
      <c r="V25" s="19">
        <v>3638322.8159664748</v>
      </c>
      <c r="W25" s="107"/>
      <c r="X25" s="107"/>
      <c r="Y25" s="107"/>
      <c r="Z25" s="19">
        <v>202111.58525985741</v>
      </c>
      <c r="AA25" s="19">
        <v>1405708</v>
      </c>
      <c r="AB25" s="180">
        <v>2009562</v>
      </c>
      <c r="AC25" s="108"/>
    </row>
    <row r="26" spans="1:29" x14ac:dyDescent="0.3">
      <c r="D26" s="12"/>
      <c r="E26" s="25"/>
      <c r="F26" s="11"/>
      <c r="G26" s="11"/>
      <c r="H26" s="105"/>
      <c r="J26" s="160"/>
      <c r="L26" s="49"/>
      <c r="U26" s="137"/>
      <c r="AB26" s="137"/>
      <c r="AC26" s="49"/>
    </row>
    <row r="27" spans="1:29" x14ac:dyDescent="0.3">
      <c r="D27" s="13" t="s">
        <v>10</v>
      </c>
      <c r="E27" s="20"/>
      <c r="F27" s="105">
        <v>0</v>
      </c>
      <c r="G27" s="105">
        <v>0</v>
      </c>
      <c r="H27" s="103">
        <v>-8001</v>
      </c>
      <c r="J27" s="160"/>
      <c r="L27" s="49"/>
      <c r="M27" s="103">
        <v>0</v>
      </c>
      <c r="N27" s="103">
        <v>0</v>
      </c>
      <c r="O27" s="103">
        <v>0</v>
      </c>
      <c r="S27" s="103">
        <v>0</v>
      </c>
      <c r="T27" s="103">
        <v>0</v>
      </c>
      <c r="U27" s="103">
        <v>0</v>
      </c>
      <c r="V27" s="103">
        <v>-8001.1517003350982</v>
      </c>
      <c r="Z27" s="103">
        <v>-1815.1645074205608</v>
      </c>
      <c r="AA27" s="103">
        <v>-10497</v>
      </c>
      <c r="AB27" s="103">
        <v>78</v>
      </c>
      <c r="AC27" s="49"/>
    </row>
    <row r="28" spans="1:29" s="18" customFormat="1" x14ac:dyDescent="0.3">
      <c r="A28" s="107"/>
      <c r="B28" s="107"/>
      <c r="C28" s="107"/>
      <c r="D28" s="14" t="s">
        <v>11</v>
      </c>
      <c r="E28" s="113"/>
      <c r="F28" s="27">
        <v>0</v>
      </c>
      <c r="G28" s="27">
        <v>0</v>
      </c>
      <c r="H28" s="27">
        <v>-8001</v>
      </c>
      <c r="I28" s="107"/>
      <c r="J28" s="160"/>
      <c r="K28" s="107"/>
      <c r="L28" s="108"/>
      <c r="M28" s="43">
        <f>M27</f>
        <v>0</v>
      </c>
      <c r="N28" s="43">
        <f t="shared" ref="N28:O28" si="2">N27</f>
        <v>0</v>
      </c>
      <c r="O28" s="43">
        <f t="shared" si="2"/>
        <v>0</v>
      </c>
      <c r="P28" s="107"/>
      <c r="Q28" s="107"/>
      <c r="R28" s="107"/>
      <c r="S28" s="43">
        <v>0</v>
      </c>
      <c r="T28" s="43">
        <v>0</v>
      </c>
      <c r="U28" s="163">
        <v>0</v>
      </c>
      <c r="V28" s="43">
        <v>-8001.1517003350982</v>
      </c>
      <c r="W28" s="107"/>
      <c r="X28" s="107"/>
      <c r="Y28" s="107"/>
      <c r="Z28" s="43">
        <v>-1815.1645074205608</v>
      </c>
      <c r="AA28" s="43">
        <v>-10497</v>
      </c>
      <c r="AB28" s="163">
        <v>78</v>
      </c>
      <c r="AC28" s="108"/>
    </row>
    <row r="29" spans="1:29" s="18" customFormat="1" x14ac:dyDescent="0.3">
      <c r="A29" s="107"/>
      <c r="B29" s="107"/>
      <c r="C29" s="107"/>
      <c r="D29" s="14" t="s">
        <v>12</v>
      </c>
      <c r="E29" s="112"/>
      <c r="F29" s="27">
        <v>1079407.6623319057</v>
      </c>
      <c r="G29" s="27">
        <v>3074043</v>
      </c>
      <c r="H29" s="27">
        <v>3630323</v>
      </c>
      <c r="I29" s="107"/>
      <c r="J29" s="160"/>
      <c r="K29" s="107"/>
      <c r="L29" s="108"/>
      <c r="M29" s="27">
        <v>497116</v>
      </c>
      <c r="N29" s="27">
        <v>1332737.9386190483</v>
      </c>
      <c r="O29" s="27">
        <v>3074043.5140448199</v>
      </c>
      <c r="P29" s="107"/>
      <c r="Q29" s="107"/>
      <c r="R29" s="107"/>
      <c r="S29" s="27">
        <v>590403</v>
      </c>
      <c r="T29" s="27">
        <v>1162881.24010967</v>
      </c>
      <c r="U29" s="27">
        <v>1335110.092161797</v>
      </c>
      <c r="V29" s="27">
        <v>3630321.6642661397</v>
      </c>
      <c r="W29" s="107"/>
      <c r="X29" s="107"/>
      <c r="Y29" s="107"/>
      <c r="Z29" s="27">
        <v>200296.42075243685</v>
      </c>
      <c r="AA29" s="27">
        <v>1395211</v>
      </c>
      <c r="AB29" s="27">
        <v>2009640</v>
      </c>
      <c r="AC29" s="108"/>
    </row>
    <row r="30" spans="1:29" x14ac:dyDescent="0.3">
      <c r="J30" s="160"/>
      <c r="L30" s="49"/>
      <c r="R30" s="18"/>
      <c r="S30" s="18"/>
      <c r="T30" s="18"/>
      <c r="U30" s="138"/>
      <c r="V30" s="18"/>
      <c r="W30" s="18"/>
      <c r="Z30" s="56"/>
      <c r="AA30" s="56"/>
      <c r="AB30" s="136"/>
      <c r="AC30" s="49"/>
    </row>
    <row r="31" spans="1:29" s="18" customFormat="1" x14ac:dyDescent="0.3">
      <c r="A31" s="107"/>
      <c r="B31" s="107"/>
      <c r="C31" s="107"/>
      <c r="D31" s="14" t="s">
        <v>120</v>
      </c>
      <c r="E31" s="32"/>
      <c r="I31" s="107"/>
      <c r="J31" s="160"/>
      <c r="K31" s="107"/>
      <c r="L31" s="108"/>
      <c r="P31" s="107"/>
      <c r="Q31" s="107"/>
      <c r="U31" s="138"/>
      <c r="X31" s="107"/>
      <c r="Y31" s="107"/>
      <c r="Z31" s="56"/>
      <c r="AA31" s="56"/>
      <c r="AB31" s="136"/>
      <c r="AC31" s="108"/>
    </row>
    <row r="32" spans="1:29" x14ac:dyDescent="0.3">
      <c r="D32" s="13" t="s">
        <v>121</v>
      </c>
      <c r="F32" s="103">
        <v>859616</v>
      </c>
      <c r="G32" s="103">
        <v>2480940</v>
      </c>
      <c r="H32" s="103">
        <v>3538468</v>
      </c>
      <c r="J32" s="160"/>
      <c r="L32" s="49"/>
      <c r="M32" s="42">
        <v>395191</v>
      </c>
      <c r="N32" s="42">
        <v>1060111</v>
      </c>
      <c r="O32" s="42">
        <f>G32</f>
        <v>2480940</v>
      </c>
      <c r="S32" s="42">
        <v>590403</v>
      </c>
      <c r="T32" s="42">
        <f>T29</f>
        <v>1162881.24010967</v>
      </c>
      <c r="U32" s="167">
        <v>1337286</v>
      </c>
      <c r="V32" s="42">
        <f>H32</f>
        <v>3538468</v>
      </c>
      <c r="Z32" s="42">
        <v>229106</v>
      </c>
      <c r="AA32" s="42">
        <v>1463689</v>
      </c>
      <c r="AB32" s="167">
        <v>1807816</v>
      </c>
      <c r="AC32" s="49"/>
    </row>
    <row r="33" spans="1:29" x14ac:dyDescent="0.3">
      <c r="D33" s="13" t="s">
        <v>122</v>
      </c>
      <c r="F33" s="103">
        <v>219792</v>
      </c>
      <c r="G33" s="103">
        <v>593103</v>
      </c>
      <c r="H33" s="103">
        <v>99856</v>
      </c>
      <c r="J33" s="160"/>
      <c r="L33" s="49"/>
      <c r="M33" s="42">
        <v>101925</v>
      </c>
      <c r="N33" s="42">
        <v>272627</v>
      </c>
      <c r="O33" s="42">
        <f>G33</f>
        <v>593103</v>
      </c>
      <c r="S33" s="42">
        <v>0</v>
      </c>
      <c r="T33" s="42">
        <v>0</v>
      </c>
      <c r="U33" s="167">
        <v>-2176</v>
      </c>
      <c r="V33" s="42">
        <f>H33</f>
        <v>99856</v>
      </c>
      <c r="Z33" s="42">
        <v>-26994</v>
      </c>
      <c r="AA33" s="42">
        <v>-57981</v>
      </c>
      <c r="AB33" s="167">
        <v>201746</v>
      </c>
      <c r="AC33" s="49"/>
    </row>
    <row r="34" spans="1:29" s="18" customFormat="1" x14ac:dyDescent="0.3">
      <c r="A34" s="107"/>
      <c r="B34" s="107"/>
      <c r="C34" s="107"/>
      <c r="D34" s="14" t="s">
        <v>123</v>
      </c>
      <c r="E34" s="32"/>
      <c r="F34" s="27">
        <v>1079408</v>
      </c>
      <c r="G34" s="27">
        <v>3074043</v>
      </c>
      <c r="H34" s="27">
        <v>3638324</v>
      </c>
      <c r="I34" s="107"/>
      <c r="J34" s="160"/>
      <c r="K34" s="107"/>
      <c r="L34" s="108"/>
      <c r="M34" s="19">
        <f>SUM(M32:M33)</f>
        <v>497116</v>
      </c>
      <c r="N34" s="19">
        <f>SUM(N32:N33)</f>
        <v>1332738</v>
      </c>
      <c r="O34" s="19">
        <f>SUM(O32:O33)</f>
        <v>3074043</v>
      </c>
      <c r="P34" s="161"/>
      <c r="Q34" s="161"/>
      <c r="R34" s="161"/>
      <c r="S34" s="19">
        <f>SUM(S32:S33)</f>
        <v>590403</v>
      </c>
      <c r="T34" s="19">
        <f>SUM(T32:T33)</f>
        <v>1162881.24010967</v>
      </c>
      <c r="U34" s="180">
        <f>SUM(U32:U33)</f>
        <v>1335110</v>
      </c>
      <c r="V34" s="19">
        <f>SUM(V32:V33)</f>
        <v>3638324</v>
      </c>
      <c r="W34" s="161"/>
      <c r="X34" s="161"/>
      <c r="Y34" s="161"/>
      <c r="Z34" s="19">
        <f>SUM(Z32:Z33)</f>
        <v>202112</v>
      </c>
      <c r="AA34" s="19">
        <f>SUM(AA32:AA33)</f>
        <v>1405708</v>
      </c>
      <c r="AB34" s="180">
        <v>2009562</v>
      </c>
      <c r="AC34" s="108"/>
    </row>
    <row r="35" spans="1:29" x14ac:dyDescent="0.3">
      <c r="D35" s="29"/>
      <c r="J35" s="160"/>
      <c r="L35" s="49"/>
      <c r="U35" s="137"/>
      <c r="AB35" s="137"/>
      <c r="AC35" s="49"/>
    </row>
    <row r="36" spans="1:29" s="18" customFormat="1" x14ac:dyDescent="0.3">
      <c r="A36" s="107"/>
      <c r="B36" s="107"/>
      <c r="C36" s="107"/>
      <c r="D36" s="14" t="s">
        <v>124</v>
      </c>
      <c r="E36" s="32"/>
      <c r="I36" s="107"/>
      <c r="J36" s="160"/>
      <c r="K36" s="107"/>
      <c r="L36" s="108"/>
      <c r="P36" s="107"/>
      <c r="Q36" s="107"/>
      <c r="R36" s="107"/>
      <c r="U36" s="138"/>
      <c r="W36" s="107"/>
      <c r="X36" s="107"/>
      <c r="Y36" s="107"/>
      <c r="AB36" s="138"/>
      <c r="AC36" s="108"/>
    </row>
    <row r="37" spans="1:29" x14ac:dyDescent="0.3">
      <c r="D37" s="13" t="s">
        <v>121</v>
      </c>
      <c r="F37" s="103">
        <v>859616</v>
      </c>
      <c r="G37" s="103">
        <v>2480940</v>
      </c>
      <c r="H37" s="103">
        <v>3533364</v>
      </c>
      <c r="J37" s="160"/>
      <c r="L37" s="49"/>
      <c r="M37" s="42">
        <f>M32</f>
        <v>395191</v>
      </c>
      <c r="N37" s="42">
        <f>N32</f>
        <v>1060111</v>
      </c>
      <c r="O37" s="42">
        <f>G37</f>
        <v>2480940</v>
      </c>
      <c r="S37" s="42">
        <f>S32</f>
        <v>590403</v>
      </c>
      <c r="T37" s="42">
        <f>T32</f>
        <v>1162881.24010967</v>
      </c>
      <c r="U37" s="167">
        <f>U32</f>
        <v>1337286</v>
      </c>
      <c r="V37" s="42">
        <f>H37</f>
        <v>3533364</v>
      </c>
      <c r="Z37" s="42">
        <v>227829</v>
      </c>
      <c r="AA37" s="42">
        <v>1456417</v>
      </c>
      <c r="AB37" s="167">
        <v>1808664</v>
      </c>
      <c r="AC37" s="49"/>
    </row>
    <row r="38" spans="1:29" x14ac:dyDescent="0.3">
      <c r="D38" s="13" t="s">
        <v>122</v>
      </c>
      <c r="F38" s="103">
        <v>219792</v>
      </c>
      <c r="G38" s="103">
        <v>593103</v>
      </c>
      <c r="H38" s="103">
        <v>96959</v>
      </c>
      <c r="J38" s="160"/>
      <c r="L38" s="49"/>
      <c r="M38" s="42">
        <f>M33</f>
        <v>101925</v>
      </c>
      <c r="N38" s="42">
        <f>N33</f>
        <v>272627</v>
      </c>
      <c r="O38" s="42">
        <f>G38</f>
        <v>593103</v>
      </c>
      <c r="S38" s="42">
        <v>0</v>
      </c>
      <c r="T38" s="42">
        <v>0</v>
      </c>
      <c r="U38" s="167">
        <f>U33</f>
        <v>-2176</v>
      </c>
      <c r="V38" s="42">
        <f>H38</f>
        <v>96959</v>
      </c>
      <c r="Z38" s="42">
        <v>-27532</v>
      </c>
      <c r="AA38" s="42">
        <v>-61206</v>
      </c>
      <c r="AB38" s="167">
        <v>200976</v>
      </c>
      <c r="AC38" s="49"/>
    </row>
    <row r="39" spans="1:29" s="18" customFormat="1" x14ac:dyDescent="0.3">
      <c r="A39" s="107"/>
      <c r="B39" s="107"/>
      <c r="C39" s="107"/>
      <c r="D39" s="14" t="s">
        <v>90</v>
      </c>
      <c r="E39" s="32"/>
      <c r="F39" s="27">
        <v>1079408</v>
      </c>
      <c r="G39" s="27">
        <v>3074043</v>
      </c>
      <c r="H39" s="27">
        <v>3630323</v>
      </c>
      <c r="I39" s="107"/>
      <c r="J39" s="160"/>
      <c r="K39" s="107"/>
      <c r="L39" s="108"/>
      <c r="M39" s="19">
        <f>SUM(M37:M38)</f>
        <v>497116</v>
      </c>
      <c r="N39" s="19">
        <f t="shared" ref="N39:O39" si="3">SUM(N37:N38)</f>
        <v>1332738</v>
      </c>
      <c r="O39" s="19">
        <f t="shared" si="3"/>
        <v>3074043</v>
      </c>
      <c r="P39" s="161"/>
      <c r="Q39" s="161"/>
      <c r="R39" s="161"/>
      <c r="S39" s="19">
        <f>SUM(S37:S38)</f>
        <v>590403</v>
      </c>
      <c r="T39" s="19">
        <f>SUM(T37:T38)</f>
        <v>1162881.24010967</v>
      </c>
      <c r="U39" s="180">
        <f>SUM(U37:U38)</f>
        <v>1335110</v>
      </c>
      <c r="V39" s="19">
        <f>SUM(V37:V38)</f>
        <v>3630323</v>
      </c>
      <c r="W39" s="161"/>
      <c r="X39" s="161"/>
      <c r="Y39" s="161"/>
      <c r="Z39" s="19">
        <f>SUM(Z37:Z38)</f>
        <v>200297</v>
      </c>
      <c r="AA39" s="19">
        <f>SUM(AA37:AA38)</f>
        <v>1395211</v>
      </c>
      <c r="AB39" s="180">
        <v>2009640</v>
      </c>
      <c r="AC39" s="108"/>
    </row>
    <row r="40" spans="1:29" x14ac:dyDescent="0.3">
      <c r="D40" s="29"/>
      <c r="J40" s="160"/>
      <c r="L40" s="49"/>
      <c r="U40" s="137"/>
      <c r="AB40" s="137"/>
      <c r="AC40" s="49"/>
    </row>
    <row r="41" spans="1:29" x14ac:dyDescent="0.3">
      <c r="D41" s="29"/>
      <c r="J41" s="160"/>
      <c r="L41" s="49"/>
      <c r="U41" s="137"/>
      <c r="AB41" s="137"/>
      <c r="AC41" s="49"/>
    </row>
    <row r="42" spans="1:29" s="18" customFormat="1" x14ac:dyDescent="0.3">
      <c r="A42" s="107"/>
      <c r="B42" s="107"/>
      <c r="C42" s="107"/>
      <c r="D42" s="14" t="s">
        <v>125</v>
      </c>
      <c r="E42" s="32"/>
      <c r="I42" s="107"/>
      <c r="J42" s="160"/>
      <c r="K42" s="107"/>
      <c r="L42" s="108"/>
      <c r="P42" s="107"/>
      <c r="Q42" s="107"/>
      <c r="R42" s="107"/>
      <c r="U42" s="138"/>
      <c r="W42" s="107"/>
      <c r="X42" s="107"/>
      <c r="Y42" s="107"/>
      <c r="AB42" s="138"/>
      <c r="AC42" s="108"/>
    </row>
    <row r="43" spans="1:29" x14ac:dyDescent="0.3">
      <c r="D43" s="13" t="s">
        <v>126</v>
      </c>
      <c r="F43" s="106">
        <v>5.3970399999999996</v>
      </c>
      <c r="G43" s="106">
        <v>15.37</v>
      </c>
      <c r="H43" s="106">
        <v>17.82</v>
      </c>
      <c r="J43" s="160"/>
      <c r="L43" s="49"/>
      <c r="M43" s="42">
        <v>0</v>
      </c>
      <c r="N43" s="42">
        <v>0</v>
      </c>
      <c r="O43" s="119">
        <f>G43</f>
        <v>15.37</v>
      </c>
      <c r="S43" s="119">
        <v>6.29</v>
      </c>
      <c r="T43" s="42">
        <v>0</v>
      </c>
      <c r="U43" s="181">
        <v>7.99</v>
      </c>
      <c r="V43" s="119">
        <f>H43</f>
        <v>17.82</v>
      </c>
      <c r="Z43" s="119">
        <v>1.01</v>
      </c>
      <c r="AA43" s="119">
        <v>7.03</v>
      </c>
      <c r="AB43" s="181">
        <v>9.0399999999999991</v>
      </c>
      <c r="AC43" s="49"/>
    </row>
    <row r="44" spans="1:29" x14ac:dyDescent="0.3">
      <c r="D44" s="29"/>
    </row>
    <row r="45" spans="1:29" x14ac:dyDescent="0.3">
      <c r="D45" s="29"/>
    </row>
    <row r="46" spans="1:29" x14ac:dyDescent="0.3">
      <c r="D46" s="29"/>
    </row>
    <row r="47" spans="1:29" s="151" customFormat="1" x14ac:dyDescent="0.3">
      <c r="A47" s="153"/>
      <c r="B47" s="153"/>
      <c r="C47" s="153"/>
      <c r="D47" s="157" t="s">
        <v>127</v>
      </c>
      <c r="E47" s="155"/>
      <c r="I47" s="153"/>
      <c r="J47" s="153"/>
      <c r="K47" s="153"/>
      <c r="P47" s="153"/>
      <c r="Q47" s="153"/>
      <c r="R47" s="153"/>
      <c r="W47" s="153"/>
      <c r="X47" s="153"/>
      <c r="Y47" s="153"/>
    </row>
    <row r="48" spans="1:29" s="151" customFormat="1" x14ac:dyDescent="0.3">
      <c r="A48" s="153"/>
      <c r="B48" s="153"/>
      <c r="C48" s="153"/>
      <c r="D48" s="157" t="s">
        <v>245</v>
      </c>
      <c r="E48" s="155"/>
      <c r="I48" s="153"/>
      <c r="J48" s="153"/>
      <c r="K48" s="153"/>
      <c r="P48" s="153"/>
      <c r="Q48" s="153"/>
      <c r="R48" s="153"/>
      <c r="U48" s="152">
        <v>1444018</v>
      </c>
      <c r="W48" s="153"/>
      <c r="X48" s="153"/>
      <c r="Y48" s="153"/>
      <c r="AB48" s="152">
        <v>2419883</v>
      </c>
      <c r="AC48" s="108"/>
    </row>
    <row r="49" spans="1:29" s="151" customFormat="1" x14ac:dyDescent="0.3">
      <c r="A49" s="153"/>
      <c r="B49" s="153"/>
      <c r="C49" s="153"/>
      <c r="D49" s="158" t="s">
        <v>246</v>
      </c>
      <c r="E49" s="155"/>
      <c r="F49" s="159">
        <v>1079408</v>
      </c>
      <c r="G49" s="159">
        <v>3074043</v>
      </c>
      <c r="H49" s="159">
        <v>4420070</v>
      </c>
      <c r="I49" s="153"/>
      <c r="J49" s="153"/>
      <c r="K49" s="153"/>
      <c r="M49" s="152">
        <f>M39</f>
        <v>497116</v>
      </c>
      <c r="N49" s="152">
        <f>N39</f>
        <v>1332738</v>
      </c>
      <c r="O49" s="152">
        <f>G49</f>
        <v>3074043</v>
      </c>
      <c r="P49" s="153"/>
      <c r="Q49" s="153"/>
      <c r="R49" s="153"/>
      <c r="S49" s="152">
        <f>S39</f>
        <v>590403</v>
      </c>
      <c r="T49" s="152">
        <f>T39</f>
        <v>1162881.24010967</v>
      </c>
      <c r="U49" s="152">
        <v>1444018</v>
      </c>
      <c r="V49" s="152">
        <f>H49</f>
        <v>4420070</v>
      </c>
      <c r="W49" s="153"/>
      <c r="X49" s="153"/>
      <c r="Y49" s="153"/>
      <c r="Z49" s="152">
        <f>Z39</f>
        <v>200297</v>
      </c>
      <c r="AA49" s="152">
        <f>AA39</f>
        <v>1395211</v>
      </c>
      <c r="AB49" s="152">
        <v>2419961</v>
      </c>
      <c r="AC49" s="49"/>
    </row>
    <row r="50" spans="1:29" s="151" customFormat="1" x14ac:dyDescent="0.3">
      <c r="A50" s="153"/>
      <c r="B50" s="153"/>
      <c r="C50" s="153"/>
      <c r="D50" s="154"/>
      <c r="E50" s="155"/>
      <c r="F50" s="156"/>
      <c r="G50" s="156"/>
      <c r="H50" s="156"/>
      <c r="I50" s="156"/>
      <c r="J50" s="156"/>
      <c r="K50" s="156"/>
      <c r="L50" s="156"/>
      <c r="M50" s="156"/>
      <c r="N50" s="156"/>
      <c r="O50" s="156"/>
      <c r="P50" s="156"/>
      <c r="Q50" s="156"/>
      <c r="R50" s="156"/>
      <c r="S50" s="156"/>
      <c r="T50" s="156"/>
      <c r="U50" s="156"/>
      <c r="V50" s="156"/>
      <c r="W50" s="156"/>
      <c r="X50" s="156"/>
      <c r="Y50" s="156"/>
      <c r="Z50" s="156"/>
      <c r="AA50" s="156"/>
      <c r="AB50" s="156"/>
    </row>
    <row r="51" spans="1:29" s="151" customFormat="1" x14ac:dyDescent="0.3">
      <c r="A51" s="153"/>
      <c r="B51" s="153"/>
      <c r="C51" s="153"/>
      <c r="E51" s="155"/>
      <c r="I51" s="153"/>
      <c r="J51" s="153"/>
      <c r="K51" s="153"/>
      <c r="P51" s="153"/>
      <c r="Q51" s="153"/>
      <c r="R51" s="153"/>
      <c r="W51" s="153"/>
      <c r="X51" s="153"/>
      <c r="Y51" s="153"/>
      <c r="AB51" s="156"/>
    </row>
    <row r="52" spans="1:29" s="151" customFormat="1" x14ac:dyDescent="0.3">
      <c r="A52" s="153"/>
      <c r="B52" s="153"/>
      <c r="C52" s="153"/>
      <c r="D52" s="151" t="s">
        <v>247</v>
      </c>
      <c r="E52" s="155"/>
      <c r="I52" s="153"/>
      <c r="J52" s="153"/>
      <c r="K52" s="153"/>
      <c r="P52" s="153"/>
      <c r="Q52" s="153"/>
      <c r="R52" s="153"/>
      <c r="W52" s="153"/>
      <c r="X52" s="153"/>
      <c r="Y52" s="153"/>
    </row>
    <row r="53" spans="1:29" s="151" customFormat="1" x14ac:dyDescent="0.3">
      <c r="A53" s="153"/>
      <c r="B53" s="153"/>
      <c r="C53" s="153"/>
      <c r="D53" s="151" t="s">
        <v>244</v>
      </c>
      <c r="E53" s="155"/>
      <c r="I53" s="153"/>
      <c r="J53" s="153"/>
      <c r="K53" s="153"/>
      <c r="P53" s="153"/>
      <c r="Q53" s="153"/>
      <c r="R53" s="153"/>
      <c r="W53" s="153"/>
      <c r="X53" s="153"/>
      <c r="Y53" s="153"/>
    </row>
    <row r="54" spans="1:29" x14ac:dyDescent="0.3">
      <c r="D54" s="26"/>
    </row>
  </sheetData>
  <mergeCells count="3">
    <mergeCell ref="L3:O3"/>
    <mergeCell ref="S3:V3"/>
    <mergeCell ref="Z3:AC3"/>
  </mergeCells>
  <hyperlinks>
    <hyperlink ref="E7" location="'Расшифровки PL'!D13" display="'Расшифровки PL'!D13" xr:uid="{0E8E2C4E-7228-4B58-B2F4-D581FBF278E4}"/>
    <hyperlink ref="E8" location="'Расшифровки PL'!D13" display="'Расшифровки PL'!D13" xr:uid="{2F6FE28C-BA43-43AA-97D4-5A6E88692807}"/>
    <hyperlink ref="E12" location="'Расшифровки PL'!D20" display="'Расшифровки PL'!D20" xr:uid="{50C5AC94-CB1A-402D-95E2-28AA6BC51EEA}"/>
    <hyperlink ref="E13" location="'Расшифровки PL'!D29" display="'Расшифровки PL'!D29" xr:uid="{E5D1D32E-E75C-4AAA-A7DB-15B402360723}"/>
    <hyperlink ref="E16" location="'Расшифровки PL'!D42" display="'Расшифровки PL'!D42" xr:uid="{69C698EC-42EE-4B38-AB2C-99552975AADB}"/>
    <hyperlink ref="E17" location="'Расшифровки PL'!D50" display="'Расшифровки PL'!D50" xr:uid="{67BD32AE-28D2-4516-AAA9-1708C6C96AB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F5C50-B8B0-4555-B4B3-072150937755}">
  <sheetPr>
    <tabColor rgb="FF002060"/>
  </sheetPr>
  <dimension ref="D3:AC60"/>
  <sheetViews>
    <sheetView showGridLines="0" zoomScale="70" zoomScaleNormal="70" workbookViewId="0">
      <pane xSplit="4" topLeftCell="E1" activePane="topRight" state="frozen"/>
      <selection pane="topRight"/>
    </sheetView>
  </sheetViews>
  <sheetFormatPr defaultColWidth="8.77734375" defaultRowHeight="13.2" x14ac:dyDescent="0.25"/>
  <cols>
    <col min="1" max="1" width="8.77734375" style="37"/>
    <col min="2" max="2" width="1.77734375" style="37" customWidth="1"/>
    <col min="3" max="3" width="8.77734375" style="37"/>
    <col min="4" max="4" width="71" style="37" customWidth="1"/>
    <col min="5" max="5" width="11.109375" style="37" customWidth="1"/>
    <col min="6" max="8" width="17.77734375" style="37" customWidth="1"/>
    <col min="9" max="9" width="2.109375" style="37" customWidth="1"/>
    <col min="10" max="10" width="8.77734375" style="37" customWidth="1"/>
    <col min="11" max="11" width="2.44140625" style="37" customWidth="1"/>
    <col min="12" max="15" width="17.77734375" style="37" customWidth="1"/>
    <col min="16" max="16" width="2.109375" style="37" customWidth="1"/>
    <col min="17" max="17" width="8.77734375" style="37"/>
    <col min="18" max="18" width="2.44140625" style="37" customWidth="1"/>
    <col min="19" max="22" width="17.77734375" style="37" customWidth="1"/>
    <col min="23" max="23" width="2.109375" style="37" customWidth="1"/>
    <col min="24" max="24" width="8.77734375" style="37" customWidth="1"/>
    <col min="25" max="25" width="2.44140625" style="37" customWidth="1"/>
    <col min="26" max="29" width="17.77734375" style="37" customWidth="1"/>
    <col min="30" max="16384" width="8.77734375" style="37"/>
  </cols>
  <sheetData>
    <row r="3" spans="4:29" x14ac:dyDescent="0.25">
      <c r="L3" s="183">
        <v>2022</v>
      </c>
      <c r="M3" s="183"/>
      <c r="N3" s="183"/>
      <c r="O3" s="183"/>
      <c r="S3" s="183">
        <v>2023</v>
      </c>
      <c r="T3" s="183"/>
      <c r="U3" s="183"/>
      <c r="V3" s="183"/>
      <c r="Z3" s="183">
        <v>2024</v>
      </c>
      <c r="AA3" s="183"/>
      <c r="AB3" s="183"/>
      <c r="AC3" s="183"/>
    </row>
    <row r="4" spans="4:29" x14ac:dyDescent="0.25">
      <c r="D4" s="46" t="s">
        <v>187</v>
      </c>
      <c r="L4" s="46"/>
      <c r="M4" s="46"/>
      <c r="N4" s="46"/>
      <c r="S4" s="46"/>
      <c r="T4" s="46"/>
      <c r="U4" s="46"/>
      <c r="Z4" s="46"/>
      <c r="AA4" s="46"/>
      <c r="AB4" s="46"/>
    </row>
    <row r="5" spans="4:29" x14ac:dyDescent="0.25">
      <c r="D5" s="68" t="s">
        <v>153</v>
      </c>
      <c r="E5" s="68"/>
      <c r="F5" s="51">
        <v>2021</v>
      </c>
      <c r="G5" s="51">
        <v>2022</v>
      </c>
      <c r="H5" s="51">
        <v>2023</v>
      </c>
      <c r="L5" s="51" t="s">
        <v>178</v>
      </c>
      <c r="M5" s="51" t="s">
        <v>179</v>
      </c>
      <c r="N5" s="51" t="s">
        <v>180</v>
      </c>
      <c r="O5" s="51">
        <v>2022</v>
      </c>
      <c r="S5" s="51" t="s">
        <v>166</v>
      </c>
      <c r="T5" s="51" t="s">
        <v>181</v>
      </c>
      <c r="U5" s="51" t="s">
        <v>182</v>
      </c>
      <c r="V5" s="51">
        <v>2023</v>
      </c>
      <c r="Z5" s="51" t="s">
        <v>183</v>
      </c>
      <c r="AA5" s="51" t="s">
        <v>184</v>
      </c>
      <c r="AB5" s="51" t="s">
        <v>185</v>
      </c>
      <c r="AC5" s="51">
        <v>2024</v>
      </c>
    </row>
    <row r="7" spans="4:29" ht="13.8" x14ac:dyDescent="0.3">
      <c r="D7" s="89" t="s">
        <v>47</v>
      </c>
      <c r="E7" s="88"/>
      <c r="F7" s="90"/>
      <c r="G7" s="90"/>
      <c r="H7" s="90"/>
      <c r="L7" s="49"/>
      <c r="M7" s="90"/>
      <c r="N7" s="90"/>
      <c r="O7" s="90"/>
      <c r="S7" s="90"/>
      <c r="T7" s="90"/>
      <c r="U7" s="90"/>
      <c r="V7" s="90"/>
      <c r="AC7" s="52"/>
    </row>
    <row r="8" spans="4:29" ht="13.8" x14ac:dyDescent="0.3">
      <c r="D8" s="91" t="s">
        <v>9</v>
      </c>
      <c r="E8" s="92"/>
      <c r="F8" s="90">
        <v>1110011</v>
      </c>
      <c r="G8" s="90">
        <v>3102707</v>
      </c>
      <c r="H8" s="90">
        <v>3561906</v>
      </c>
      <c r="J8" s="42"/>
      <c r="L8" s="49"/>
      <c r="M8" s="90">
        <v>511979</v>
      </c>
      <c r="N8" s="90">
        <v>1350955</v>
      </c>
      <c r="O8" s="90">
        <f>G8</f>
        <v>3102707</v>
      </c>
      <c r="S8" s="90">
        <v>593472</v>
      </c>
      <c r="T8" s="90">
        <v>1160453</v>
      </c>
      <c r="U8" s="173">
        <v>1436978</v>
      </c>
      <c r="V8" s="90">
        <f>H8</f>
        <v>3561906</v>
      </c>
      <c r="Z8" s="90">
        <v>204579</v>
      </c>
      <c r="AA8" s="90">
        <v>1122890</v>
      </c>
      <c r="AB8" s="173">
        <v>1952204</v>
      </c>
      <c r="AC8" s="52"/>
    </row>
    <row r="9" spans="4:29" ht="13.8" x14ac:dyDescent="0.3">
      <c r="D9" s="91"/>
      <c r="E9" s="92"/>
      <c r="F9" s="90"/>
      <c r="G9" s="90"/>
      <c r="H9" s="90"/>
      <c r="J9" s="42"/>
      <c r="L9" s="49"/>
      <c r="M9" s="90"/>
      <c r="N9" s="90"/>
      <c r="O9" s="90"/>
      <c r="S9" s="90"/>
      <c r="T9" s="90"/>
      <c r="U9" s="173"/>
      <c r="V9" s="90"/>
      <c r="Z9" s="90"/>
      <c r="AA9" s="90"/>
      <c r="AB9" s="173"/>
      <c r="AC9" s="52"/>
    </row>
    <row r="10" spans="4:29" ht="13.8" x14ac:dyDescent="0.3">
      <c r="D10" s="89" t="s">
        <v>106</v>
      </c>
      <c r="E10" s="93"/>
      <c r="F10" s="90"/>
      <c r="G10" s="90"/>
      <c r="H10" s="90"/>
      <c r="J10" s="42"/>
      <c r="L10" s="49"/>
      <c r="M10" s="90"/>
      <c r="N10" s="90"/>
      <c r="O10" s="90"/>
      <c r="S10" s="90"/>
      <c r="T10" s="90"/>
      <c r="U10" s="173"/>
      <c r="V10" s="90"/>
      <c r="Z10" s="90"/>
      <c r="AA10" s="90"/>
      <c r="AB10" s="173"/>
      <c r="AC10" s="52"/>
    </row>
    <row r="11" spans="4:29" ht="13.8" x14ac:dyDescent="0.3">
      <c r="D11" s="91" t="s">
        <v>227</v>
      </c>
      <c r="E11" s="92"/>
      <c r="F11" s="94">
        <v>8372</v>
      </c>
      <c r="G11" s="94">
        <v>24065</v>
      </c>
      <c r="H11" s="94">
        <v>62914</v>
      </c>
      <c r="J11" s="42"/>
      <c r="L11" s="49"/>
      <c r="M11" s="94">
        <v>9438</v>
      </c>
      <c r="N11" s="94">
        <v>15650</v>
      </c>
      <c r="O11" s="94">
        <f t="shared" ref="O11:O28" si="0">G11</f>
        <v>24065</v>
      </c>
      <c r="S11" s="94">
        <v>10747</v>
      </c>
      <c r="T11" s="94">
        <v>26863</v>
      </c>
      <c r="U11" s="174">
        <v>46041</v>
      </c>
      <c r="V11" s="94">
        <f>H11</f>
        <v>62914</v>
      </c>
      <c r="Z11" s="94">
        <v>29478</v>
      </c>
      <c r="AA11" s="94">
        <v>59957</v>
      </c>
      <c r="AB11" s="174">
        <v>106252</v>
      </c>
      <c r="AC11" s="52"/>
    </row>
    <row r="12" spans="4:29" ht="13.8" x14ac:dyDescent="0.3">
      <c r="D12" s="91" t="s">
        <v>107</v>
      </c>
      <c r="E12" s="92"/>
      <c r="F12" s="94">
        <v>117005</v>
      </c>
      <c r="G12" s="94">
        <v>186966</v>
      </c>
      <c r="H12" s="94">
        <v>227622</v>
      </c>
      <c r="J12" s="42"/>
      <c r="L12" s="49"/>
      <c r="M12" s="94">
        <v>83645</v>
      </c>
      <c r="N12" s="94">
        <v>131030</v>
      </c>
      <c r="O12" s="94">
        <f t="shared" si="0"/>
        <v>186966</v>
      </c>
      <c r="S12" s="94">
        <v>38324</v>
      </c>
      <c r="T12" s="94">
        <v>78678</v>
      </c>
      <c r="U12" s="174">
        <v>130348</v>
      </c>
      <c r="V12" s="94">
        <f t="shared" ref="V12:V21" si="1">H12</f>
        <v>227622</v>
      </c>
      <c r="Z12" s="94">
        <v>110429</v>
      </c>
      <c r="AA12" s="94">
        <v>295818</v>
      </c>
      <c r="AB12" s="174">
        <v>528692</v>
      </c>
      <c r="AC12" s="52"/>
    </row>
    <row r="13" spans="4:29" ht="13.8" x14ac:dyDescent="0.3">
      <c r="D13" s="91" t="s">
        <v>237</v>
      </c>
      <c r="E13" s="91"/>
      <c r="F13" s="94">
        <v>0</v>
      </c>
      <c r="G13" s="94">
        <v>255</v>
      </c>
      <c r="H13" s="94">
        <v>3063</v>
      </c>
      <c r="J13" s="42"/>
      <c r="L13" s="49"/>
      <c r="M13" s="94">
        <v>0</v>
      </c>
      <c r="N13" s="94">
        <v>82</v>
      </c>
      <c r="O13" s="94">
        <f t="shared" si="0"/>
        <v>255</v>
      </c>
      <c r="S13" s="94">
        <v>0</v>
      </c>
      <c r="T13" s="94">
        <v>0</v>
      </c>
      <c r="U13" s="174">
        <v>856</v>
      </c>
      <c r="V13" s="94">
        <f t="shared" si="1"/>
        <v>3063</v>
      </c>
      <c r="Z13" s="94">
        <v>0</v>
      </c>
      <c r="AA13" s="94">
        <v>0</v>
      </c>
      <c r="AB13" s="174">
        <v>9048</v>
      </c>
      <c r="AC13" s="52"/>
    </row>
    <row r="14" spans="4:29" ht="13.8" x14ac:dyDescent="0.3">
      <c r="D14" s="91" t="s">
        <v>141</v>
      </c>
      <c r="E14" s="91"/>
      <c r="F14" s="94">
        <v>42559</v>
      </c>
      <c r="G14" s="94">
        <v>52845</v>
      </c>
      <c r="H14" s="94">
        <v>-4917</v>
      </c>
      <c r="J14" s="42"/>
      <c r="L14" s="49"/>
      <c r="M14" s="94">
        <v>4983</v>
      </c>
      <c r="N14" s="94">
        <v>16454</v>
      </c>
      <c r="O14" s="94">
        <f t="shared" si="0"/>
        <v>52845</v>
      </c>
      <c r="S14" s="94">
        <v>16507</v>
      </c>
      <c r="T14" s="94">
        <v>72109</v>
      </c>
      <c r="U14" s="174">
        <v>17660</v>
      </c>
      <c r="V14" s="94">
        <f t="shared" si="1"/>
        <v>-4917</v>
      </c>
      <c r="Z14" s="94">
        <v>-17175</v>
      </c>
      <c r="AA14" s="94">
        <v>-10375</v>
      </c>
      <c r="AB14" s="174">
        <v>14190</v>
      </c>
      <c r="AC14" s="52"/>
    </row>
    <row r="15" spans="4:29" ht="13.8" x14ac:dyDescent="0.3">
      <c r="D15" s="91" t="s">
        <v>58</v>
      </c>
      <c r="E15" s="91"/>
      <c r="F15" s="94">
        <v>-153338</v>
      </c>
      <c r="G15" s="94">
        <v>-359545</v>
      </c>
      <c r="H15" s="94">
        <v>-310509</v>
      </c>
      <c r="J15" s="42"/>
      <c r="L15" s="49"/>
      <c r="M15" s="94">
        <v>-145915</v>
      </c>
      <c r="N15" s="94">
        <v>-215335</v>
      </c>
      <c r="O15" s="94">
        <f t="shared" si="0"/>
        <v>-359545</v>
      </c>
      <c r="S15" s="94">
        <v>-146211</v>
      </c>
      <c r="T15" s="94">
        <v>-242759</v>
      </c>
      <c r="U15" s="174">
        <v>-377518</v>
      </c>
      <c r="V15" s="94">
        <f t="shared" si="1"/>
        <v>-310509</v>
      </c>
      <c r="Z15" s="94">
        <v>-320425</v>
      </c>
      <c r="AA15" s="94">
        <v>-394045</v>
      </c>
      <c r="AB15" s="174">
        <v>-526227</v>
      </c>
      <c r="AC15" s="52"/>
    </row>
    <row r="16" spans="4:29" ht="13.8" x14ac:dyDescent="0.3">
      <c r="D16" s="91" t="s">
        <v>204</v>
      </c>
      <c r="E16" s="91"/>
      <c r="F16" s="94">
        <v>0</v>
      </c>
      <c r="G16" s="94">
        <v>0</v>
      </c>
      <c r="H16" s="94">
        <v>0</v>
      </c>
      <c r="J16" s="42"/>
      <c r="L16" s="49"/>
      <c r="M16" s="94">
        <v>-131108</v>
      </c>
      <c r="N16" s="94">
        <v>-113820</v>
      </c>
      <c r="O16" s="94">
        <f t="shared" si="0"/>
        <v>0</v>
      </c>
      <c r="S16" s="94">
        <v>0</v>
      </c>
      <c r="T16" s="94">
        <v>-31902</v>
      </c>
      <c r="U16" s="174">
        <v>-44378</v>
      </c>
      <c r="V16" s="94">
        <f t="shared" si="1"/>
        <v>0</v>
      </c>
      <c r="Z16" s="94">
        <v>0</v>
      </c>
      <c r="AA16" s="94">
        <v>-39275</v>
      </c>
      <c r="AB16" s="174">
        <v>-33733</v>
      </c>
      <c r="AC16" s="52"/>
    </row>
    <row r="17" spans="4:29" ht="13.8" x14ac:dyDescent="0.3">
      <c r="D17" s="91" t="s">
        <v>8</v>
      </c>
      <c r="E17" s="91"/>
      <c r="F17" s="94">
        <v>0</v>
      </c>
      <c r="G17" s="94">
        <v>-70799</v>
      </c>
      <c r="H17" s="94">
        <v>-114293</v>
      </c>
      <c r="J17" s="42"/>
      <c r="L17" s="49"/>
      <c r="M17" s="94">
        <v>0</v>
      </c>
      <c r="N17" s="94"/>
      <c r="O17" s="94">
        <f t="shared" si="0"/>
        <v>-70799</v>
      </c>
      <c r="S17" s="94">
        <v>0</v>
      </c>
      <c r="T17" s="94">
        <v>0</v>
      </c>
      <c r="U17" s="174">
        <v>0</v>
      </c>
      <c r="V17" s="94">
        <f t="shared" si="1"/>
        <v>-114293</v>
      </c>
      <c r="Z17" s="94">
        <v>0</v>
      </c>
      <c r="AA17" s="94">
        <v>0</v>
      </c>
      <c r="AB17" s="174">
        <v>0</v>
      </c>
      <c r="AC17" s="52"/>
    </row>
    <row r="18" spans="4:29" ht="13.8" x14ac:dyDescent="0.3">
      <c r="D18" s="91" t="s">
        <v>108</v>
      </c>
      <c r="E18" s="91"/>
      <c r="F18" s="94">
        <v>0</v>
      </c>
      <c r="G18" s="94">
        <v>3712</v>
      </c>
      <c r="H18" s="94">
        <v>46152</v>
      </c>
      <c r="J18" s="42"/>
      <c r="L18" s="49"/>
      <c r="M18" s="94">
        <v>0</v>
      </c>
      <c r="N18" s="94">
        <v>-1614</v>
      </c>
      <c r="O18" s="94">
        <f t="shared" si="0"/>
        <v>3712</v>
      </c>
      <c r="S18" s="94">
        <v>22487</v>
      </c>
      <c r="T18" s="94">
        <v>39934</v>
      </c>
      <c r="U18" s="174">
        <v>45301</v>
      </c>
      <c r="V18" s="94">
        <f t="shared" si="1"/>
        <v>46152</v>
      </c>
      <c r="Z18" s="94">
        <v>0</v>
      </c>
      <c r="AA18" s="94">
        <v>0</v>
      </c>
      <c r="AB18" s="174">
        <v>0</v>
      </c>
      <c r="AC18" s="52"/>
    </row>
    <row r="19" spans="4:29" ht="13.8" x14ac:dyDescent="0.3">
      <c r="D19" s="91" t="s">
        <v>205</v>
      </c>
      <c r="E19" s="91"/>
      <c r="F19" s="94">
        <v>0</v>
      </c>
      <c r="G19" s="94">
        <v>0</v>
      </c>
      <c r="H19" s="94">
        <v>0</v>
      </c>
      <c r="J19" s="42"/>
      <c r="L19" s="49"/>
      <c r="M19" s="94"/>
      <c r="N19" s="94">
        <v>0</v>
      </c>
      <c r="O19" s="94">
        <f t="shared" si="0"/>
        <v>0</v>
      </c>
      <c r="S19" s="94">
        <v>0</v>
      </c>
      <c r="T19" s="94">
        <v>0</v>
      </c>
      <c r="U19" s="174">
        <v>0</v>
      </c>
      <c r="V19" s="94">
        <f t="shared" si="1"/>
        <v>0</v>
      </c>
      <c r="Z19" s="94">
        <v>0</v>
      </c>
      <c r="AA19" s="94">
        <v>0</v>
      </c>
      <c r="AB19" s="174">
        <v>0</v>
      </c>
      <c r="AC19" s="52"/>
    </row>
    <row r="20" spans="4:29" ht="13.8" x14ac:dyDescent="0.3">
      <c r="D20" s="91" t="s">
        <v>48</v>
      </c>
      <c r="E20" s="91"/>
      <c r="F20" s="94">
        <v>0</v>
      </c>
      <c r="G20" s="94">
        <v>0</v>
      </c>
      <c r="H20" s="94">
        <v>5246</v>
      </c>
      <c r="J20" s="42"/>
      <c r="L20" s="49"/>
      <c r="M20" s="94">
        <v>0</v>
      </c>
      <c r="N20" s="94">
        <v>0</v>
      </c>
      <c r="O20" s="94">
        <f t="shared" si="0"/>
        <v>0</v>
      </c>
      <c r="S20" s="94">
        <v>0</v>
      </c>
      <c r="T20" s="94">
        <v>0</v>
      </c>
      <c r="U20" s="174">
        <v>0</v>
      </c>
      <c r="V20" s="94">
        <f t="shared" si="1"/>
        <v>5246</v>
      </c>
      <c r="Z20" s="94">
        <v>0</v>
      </c>
      <c r="AA20" s="94">
        <v>3812</v>
      </c>
      <c r="AB20" s="174">
        <v>3477</v>
      </c>
      <c r="AC20" s="52"/>
    </row>
    <row r="21" spans="4:29" ht="13.8" x14ac:dyDescent="0.3">
      <c r="D21" s="91" t="s">
        <v>206</v>
      </c>
      <c r="E21" s="91"/>
      <c r="F21" s="94">
        <v>0</v>
      </c>
      <c r="G21" s="94">
        <v>0</v>
      </c>
      <c r="H21" s="94">
        <v>0</v>
      </c>
      <c r="J21" s="42"/>
      <c r="L21" s="49"/>
      <c r="M21" s="94">
        <v>0</v>
      </c>
      <c r="N21" s="94">
        <v>0</v>
      </c>
      <c r="O21" s="94">
        <f t="shared" si="0"/>
        <v>0</v>
      </c>
      <c r="S21" s="94">
        <v>0</v>
      </c>
      <c r="T21" s="94">
        <v>0</v>
      </c>
      <c r="U21" s="174">
        <v>0</v>
      </c>
      <c r="V21" s="94">
        <f t="shared" si="1"/>
        <v>0</v>
      </c>
      <c r="Z21" s="94">
        <v>9819</v>
      </c>
      <c r="AA21" s="94">
        <v>0</v>
      </c>
      <c r="AB21" s="174">
        <v>0</v>
      </c>
      <c r="AC21" s="52"/>
    </row>
    <row r="22" spans="4:29" ht="13.8" x14ac:dyDescent="0.3">
      <c r="D22" s="91" t="s">
        <v>243</v>
      </c>
      <c r="E22" s="91"/>
      <c r="F22" s="94"/>
      <c r="G22" s="94"/>
      <c r="H22" s="94"/>
      <c r="J22" s="42"/>
      <c r="L22" s="49"/>
      <c r="M22" s="94"/>
      <c r="N22" s="94"/>
      <c r="O22" s="94"/>
      <c r="S22" s="94"/>
      <c r="T22" s="94"/>
      <c r="U22" s="174"/>
      <c r="V22" s="94"/>
      <c r="Z22" s="94"/>
      <c r="AA22" s="94"/>
      <c r="AB22" s="174">
        <v>410321</v>
      </c>
      <c r="AC22" s="52"/>
    </row>
    <row r="23" spans="4:29" ht="13.8" x14ac:dyDescent="0.3">
      <c r="D23" s="91"/>
      <c r="E23" s="91"/>
      <c r="G23" s="94"/>
      <c r="H23" s="94"/>
      <c r="J23" s="42"/>
      <c r="L23" s="49"/>
      <c r="M23" s="94"/>
      <c r="N23" s="94"/>
      <c r="O23" s="94"/>
      <c r="S23" s="94"/>
      <c r="T23" s="94"/>
      <c r="U23" s="174"/>
      <c r="V23" s="94"/>
      <c r="Z23" s="94"/>
      <c r="AA23" s="94"/>
      <c r="AB23" s="174" t="s">
        <v>242</v>
      </c>
      <c r="AC23" s="52"/>
    </row>
    <row r="24" spans="4:29" ht="13.8" x14ac:dyDescent="0.3">
      <c r="D24" s="89" t="s">
        <v>109</v>
      </c>
      <c r="E24" s="93"/>
      <c r="F24" s="90"/>
      <c r="G24" s="90"/>
      <c r="H24" s="90"/>
      <c r="J24" s="42"/>
      <c r="L24" s="49"/>
      <c r="M24" s="90"/>
      <c r="N24" s="90"/>
      <c r="O24" s="90"/>
      <c r="S24" s="90"/>
      <c r="T24" s="90"/>
      <c r="U24" s="173"/>
      <c r="V24" s="90"/>
      <c r="Z24" s="90"/>
      <c r="AA24" s="90"/>
      <c r="AB24" s="173"/>
      <c r="AC24" s="52"/>
    </row>
    <row r="25" spans="4:29" ht="13.8" x14ac:dyDescent="0.3">
      <c r="D25" s="91" t="s">
        <v>110</v>
      </c>
      <c r="E25" s="92"/>
      <c r="F25" s="94">
        <v>298</v>
      </c>
      <c r="G25" s="94">
        <v>-1787</v>
      </c>
      <c r="H25" s="94">
        <v>2414</v>
      </c>
      <c r="J25" s="42"/>
      <c r="L25" s="49"/>
      <c r="M25" s="94">
        <v>-1781</v>
      </c>
      <c r="N25" s="94">
        <v>-2780</v>
      </c>
      <c r="O25" s="94">
        <f t="shared" si="0"/>
        <v>-1787</v>
      </c>
      <c r="S25" s="94">
        <v>-1222</v>
      </c>
      <c r="T25" s="94">
        <v>-1539</v>
      </c>
      <c r="U25" s="174">
        <v>-3986</v>
      </c>
      <c r="V25" s="94">
        <f t="shared" ref="V25:V28" si="2">H25</f>
        <v>2414</v>
      </c>
      <c r="Z25" s="94">
        <v>-8532</v>
      </c>
      <c r="AA25" s="94">
        <v>-18164</v>
      </c>
      <c r="AB25" s="174">
        <v>-165804</v>
      </c>
      <c r="AC25" s="52"/>
    </row>
    <row r="26" spans="4:29" ht="13.8" x14ac:dyDescent="0.3">
      <c r="D26" s="91" t="s">
        <v>111</v>
      </c>
      <c r="E26" s="92"/>
      <c r="F26" s="94">
        <v>-550264</v>
      </c>
      <c r="G26" s="94">
        <v>-2421528</v>
      </c>
      <c r="H26" s="94">
        <v>-1301433</v>
      </c>
      <c r="J26" s="42"/>
      <c r="L26" s="49"/>
      <c r="M26" s="94">
        <v>-163255</v>
      </c>
      <c r="N26" s="94">
        <v>-710949</v>
      </c>
      <c r="O26" s="94">
        <f t="shared" si="0"/>
        <v>-2421528</v>
      </c>
      <c r="S26" s="94">
        <v>2129863</v>
      </c>
      <c r="T26" s="94">
        <v>1306037</v>
      </c>
      <c r="U26" s="174">
        <v>1409534</v>
      </c>
      <c r="V26" s="94">
        <f t="shared" si="2"/>
        <v>-1301433</v>
      </c>
      <c r="Z26" s="94">
        <v>2704759</v>
      </c>
      <c r="AA26" s="94">
        <v>1716632</v>
      </c>
      <c r="AB26" s="174">
        <v>385937</v>
      </c>
      <c r="AC26" s="52"/>
    </row>
    <row r="27" spans="4:29" ht="13.8" x14ac:dyDescent="0.3">
      <c r="D27" s="91" t="s">
        <v>112</v>
      </c>
      <c r="E27" s="92"/>
      <c r="F27" s="94">
        <v>315842</v>
      </c>
      <c r="G27" s="94">
        <v>1253883</v>
      </c>
      <c r="H27" s="94">
        <v>-131081</v>
      </c>
      <c r="J27" s="42"/>
      <c r="L27" s="49"/>
      <c r="M27" s="94">
        <v>55913</v>
      </c>
      <c r="N27" s="94">
        <v>-686</v>
      </c>
      <c r="O27" s="94">
        <f t="shared" si="0"/>
        <v>1253883</v>
      </c>
      <c r="S27" s="94">
        <v>-553855</v>
      </c>
      <c r="T27" s="94">
        <v>-382878</v>
      </c>
      <c r="U27" s="174">
        <v>-508368</v>
      </c>
      <c r="V27" s="94">
        <f t="shared" si="2"/>
        <v>-131081</v>
      </c>
      <c r="Z27" s="94">
        <v>-471014</v>
      </c>
      <c r="AA27" s="94">
        <v>-450295</v>
      </c>
      <c r="AB27" s="174">
        <v>-170986</v>
      </c>
      <c r="AC27" s="52"/>
    </row>
    <row r="28" spans="4:29" ht="14.4" thickBot="1" x14ac:dyDescent="0.35">
      <c r="D28" s="91" t="s">
        <v>113</v>
      </c>
      <c r="E28" s="92"/>
      <c r="F28" s="94">
        <v>46030</v>
      </c>
      <c r="G28" s="94">
        <v>146107</v>
      </c>
      <c r="H28" s="94">
        <v>1410766</v>
      </c>
      <c r="J28" s="42"/>
      <c r="L28" s="49"/>
      <c r="M28" s="94">
        <v>-22422</v>
      </c>
      <c r="N28" s="94">
        <v>133439</v>
      </c>
      <c r="O28" s="94">
        <f t="shared" si="0"/>
        <v>146107</v>
      </c>
      <c r="S28" s="94">
        <v>-143541</v>
      </c>
      <c r="T28" s="94">
        <v>254903</v>
      </c>
      <c r="U28" s="174">
        <v>446972</v>
      </c>
      <c r="V28" s="94">
        <f t="shared" si="2"/>
        <v>1410766</v>
      </c>
      <c r="Z28" s="94">
        <v>-148159</v>
      </c>
      <c r="AA28" s="94">
        <v>352653</v>
      </c>
      <c r="AB28" s="174">
        <v>612014</v>
      </c>
      <c r="AC28" s="52"/>
    </row>
    <row r="29" spans="4:29" ht="27" thickBot="1" x14ac:dyDescent="0.35">
      <c r="D29" s="88" t="s">
        <v>114</v>
      </c>
      <c r="E29" s="88"/>
      <c r="F29" s="95">
        <v>936515</v>
      </c>
      <c r="G29" s="95">
        <v>1916881</v>
      </c>
      <c r="H29" s="95">
        <v>3457850</v>
      </c>
      <c r="J29" s="42"/>
      <c r="L29" s="49"/>
      <c r="M29" s="95">
        <f>M8+SUM(M11:M28)</f>
        <v>201477</v>
      </c>
      <c r="N29" s="95">
        <f>N8+SUM(N11:N28)</f>
        <v>602426</v>
      </c>
      <c r="O29" s="95">
        <f>O8+SUM(O11:O28)</f>
        <v>1916881</v>
      </c>
      <c r="S29" s="95">
        <f>S8+SUM(S11:S28)</f>
        <v>1966571</v>
      </c>
      <c r="T29" s="95">
        <f>T8+SUM(T11:T28)</f>
        <v>2279899</v>
      </c>
      <c r="U29" s="175">
        <v>2599440</v>
      </c>
      <c r="V29" s="95">
        <f>V8+SUM(V11:V28)</f>
        <v>3457850</v>
      </c>
      <c r="Z29" s="95">
        <f>Z8+SUM(Z11:Z28)</f>
        <v>2093759</v>
      </c>
      <c r="AA29" s="95">
        <f>AA8+SUM(AA11:AA28)</f>
        <v>2639608</v>
      </c>
      <c r="AB29" s="175">
        <v>3125384</v>
      </c>
      <c r="AC29" s="52"/>
    </row>
    <row r="30" spans="4:29" ht="13.8" x14ac:dyDescent="0.3">
      <c r="D30" s="88"/>
      <c r="E30" s="88"/>
      <c r="F30" s="96"/>
      <c r="G30" s="96"/>
      <c r="H30" s="96"/>
      <c r="J30" s="42"/>
      <c r="L30" s="49"/>
      <c r="M30" s="96"/>
      <c r="N30" s="96"/>
      <c r="O30" s="96"/>
      <c r="S30" s="96"/>
      <c r="T30" s="96"/>
      <c r="U30" s="176"/>
      <c r="V30" s="96"/>
      <c r="Z30" s="96"/>
      <c r="AA30" s="96"/>
      <c r="AB30" s="176"/>
      <c r="AC30" s="52"/>
    </row>
    <row r="31" spans="4:29" ht="13.8" x14ac:dyDescent="0.3">
      <c r="D31" s="91" t="s">
        <v>142</v>
      </c>
      <c r="E31" s="92"/>
      <c r="F31" s="94">
        <v>3807</v>
      </c>
      <c r="G31" s="94">
        <v>8430</v>
      </c>
      <c r="H31" s="94">
        <v>163445</v>
      </c>
      <c r="J31" s="42"/>
      <c r="L31" s="49"/>
      <c r="M31" s="94">
        <v>2395</v>
      </c>
      <c r="N31" s="94">
        <v>3417</v>
      </c>
      <c r="O31" s="94">
        <f>G31</f>
        <v>8430</v>
      </c>
      <c r="S31" s="94">
        <v>29976</v>
      </c>
      <c r="T31" s="94">
        <v>56980</v>
      </c>
      <c r="U31" s="174">
        <v>98860</v>
      </c>
      <c r="V31" s="94">
        <f t="shared" ref="V31:V34" si="3">H31</f>
        <v>163445</v>
      </c>
      <c r="Z31" s="94">
        <v>162272</v>
      </c>
      <c r="AA31" s="94">
        <v>326722</v>
      </c>
      <c r="AB31" s="174">
        <v>431453</v>
      </c>
      <c r="AC31" s="52"/>
    </row>
    <row r="32" spans="4:29" ht="13.8" x14ac:dyDescent="0.3">
      <c r="D32" s="91" t="s">
        <v>50</v>
      </c>
      <c r="E32" s="92"/>
      <c r="F32" s="94">
        <v>-20761</v>
      </c>
      <c r="G32" s="94">
        <v>-42087</v>
      </c>
      <c r="H32" s="94">
        <v>-42033</v>
      </c>
      <c r="J32" s="42"/>
      <c r="L32" s="49"/>
      <c r="M32" s="94">
        <v>-15350</v>
      </c>
      <c r="N32" s="94">
        <v>-31709</v>
      </c>
      <c r="O32" s="94">
        <f t="shared" ref="O32:O34" si="4">G32</f>
        <v>-42087</v>
      </c>
      <c r="S32" s="94">
        <v>-5330</v>
      </c>
      <c r="T32" s="94">
        <v>-11633</v>
      </c>
      <c r="U32" s="174">
        <v>-22691</v>
      </c>
      <c r="V32" s="94">
        <f t="shared" si="3"/>
        <v>-42033</v>
      </c>
      <c r="Z32" s="94">
        <v>-25495</v>
      </c>
      <c r="AA32" s="94">
        <v>-54436</v>
      </c>
      <c r="AB32" s="174">
        <v>-81106</v>
      </c>
      <c r="AC32" s="52"/>
    </row>
    <row r="33" spans="4:29" ht="13.8" x14ac:dyDescent="0.3">
      <c r="D33" s="91" t="s">
        <v>59</v>
      </c>
      <c r="E33" s="92"/>
      <c r="F33" s="94">
        <v>-1199</v>
      </c>
      <c r="G33" s="94">
        <v>-10899</v>
      </c>
      <c r="H33" s="94">
        <v>-20113</v>
      </c>
      <c r="J33" s="42"/>
      <c r="L33" s="49"/>
      <c r="M33" s="94">
        <v>-1263</v>
      </c>
      <c r="N33" s="94">
        <v>-5617</v>
      </c>
      <c r="O33" s="94">
        <f t="shared" si="4"/>
        <v>-10899</v>
      </c>
      <c r="S33" s="94">
        <v>-1823</v>
      </c>
      <c r="T33" s="94">
        <v>-7799</v>
      </c>
      <c r="U33" s="174">
        <v>-13328</v>
      </c>
      <c r="V33" s="94">
        <f t="shared" si="3"/>
        <v>-20113</v>
      </c>
      <c r="Z33" s="94">
        <v>-5629</v>
      </c>
      <c r="AA33" s="94">
        <v>-9678</v>
      </c>
      <c r="AB33" s="174">
        <v>-12460</v>
      </c>
      <c r="AC33" s="52"/>
    </row>
    <row r="34" spans="4:29" ht="13.8" x14ac:dyDescent="0.3">
      <c r="D34" s="91" t="s">
        <v>49</v>
      </c>
      <c r="E34" s="92"/>
      <c r="F34" s="94">
        <v>-85555</v>
      </c>
      <c r="G34" s="94">
        <v>-10753</v>
      </c>
      <c r="H34" s="94">
        <v>-111209</v>
      </c>
      <c r="J34" s="42"/>
      <c r="L34" s="49"/>
      <c r="M34" s="94">
        <v>-10435</v>
      </c>
      <c r="N34" s="94">
        <v>-10730</v>
      </c>
      <c r="O34" s="94">
        <f t="shared" si="4"/>
        <v>-10753</v>
      </c>
      <c r="S34" s="94">
        <v>-196</v>
      </c>
      <c r="T34" s="94">
        <v>-201</v>
      </c>
      <c r="U34" s="174">
        <v>-1787</v>
      </c>
      <c r="V34" s="94">
        <f t="shared" si="3"/>
        <v>-111209</v>
      </c>
      <c r="Z34" s="94">
        <v>-898</v>
      </c>
      <c r="AA34" s="94">
        <v>-3027</v>
      </c>
      <c r="AB34" s="174">
        <v>-14295</v>
      </c>
      <c r="AC34" s="52"/>
    </row>
    <row r="35" spans="4:29" ht="27" thickBot="1" x14ac:dyDescent="0.35">
      <c r="D35" s="88" t="s">
        <v>115</v>
      </c>
      <c r="E35" s="88"/>
      <c r="F35" s="97">
        <v>832807</v>
      </c>
      <c r="G35" s="97">
        <v>1861572</v>
      </c>
      <c r="H35" s="97">
        <v>3447940</v>
      </c>
      <c r="J35" s="42"/>
      <c r="L35" s="49"/>
      <c r="M35" s="97">
        <f>M29+SUM(M31:M34)</f>
        <v>176824</v>
      </c>
      <c r="N35" s="97">
        <f>N29+SUM(N31:N34)</f>
        <v>557787</v>
      </c>
      <c r="O35" s="97">
        <f>O29+SUM(O31:O34)</f>
        <v>1861572</v>
      </c>
      <c r="S35" s="97">
        <f>S29+SUM(S31:S34)</f>
        <v>1989198</v>
      </c>
      <c r="T35" s="97">
        <f>T29+SUM(T31:T34)</f>
        <v>2317246</v>
      </c>
      <c r="U35" s="177">
        <v>2660494</v>
      </c>
      <c r="V35" s="97">
        <f>V29+SUM(V31:V34)</f>
        <v>3447940</v>
      </c>
      <c r="Z35" s="97">
        <f>Z29+SUM(Z31:Z34)</f>
        <v>2224009</v>
      </c>
      <c r="AA35" s="97">
        <f>AA29+SUM(AA31:AA34)</f>
        <v>2899189</v>
      </c>
      <c r="AB35" s="177">
        <v>3448976</v>
      </c>
      <c r="AC35" s="52"/>
    </row>
    <row r="36" spans="4:29" ht="13.8" x14ac:dyDescent="0.3">
      <c r="D36" s="89"/>
      <c r="E36" s="88"/>
      <c r="F36" s="90"/>
      <c r="G36" s="90"/>
      <c r="H36" s="90"/>
      <c r="J36" s="42"/>
      <c r="L36" s="49"/>
      <c r="M36" s="90"/>
      <c r="N36" s="90"/>
      <c r="O36" s="90"/>
      <c r="S36" s="90"/>
      <c r="T36" s="90"/>
      <c r="U36" s="173"/>
      <c r="V36" s="90"/>
      <c r="Z36" s="90"/>
      <c r="AA36" s="90"/>
      <c r="AB36" s="173"/>
      <c r="AC36" s="52"/>
    </row>
    <row r="37" spans="4:29" ht="13.8" x14ac:dyDescent="0.3">
      <c r="D37" s="89" t="s">
        <v>51</v>
      </c>
      <c r="E37" s="88"/>
      <c r="F37" s="90"/>
      <c r="G37" s="90"/>
      <c r="H37" s="90"/>
      <c r="J37" s="42"/>
      <c r="L37" s="49"/>
      <c r="M37" s="90"/>
      <c r="N37" s="90"/>
      <c r="O37" s="90"/>
      <c r="S37" s="90"/>
      <c r="T37" s="90"/>
      <c r="U37" s="173"/>
      <c r="V37" s="90"/>
      <c r="Z37" s="90"/>
      <c r="AA37" s="90"/>
      <c r="AB37" s="173"/>
      <c r="AC37" s="52"/>
    </row>
    <row r="38" spans="4:29" ht="13.8" x14ac:dyDescent="0.3">
      <c r="D38" s="91" t="s">
        <v>61</v>
      </c>
      <c r="E38" s="92"/>
      <c r="F38" s="94">
        <v>-63745</v>
      </c>
      <c r="G38" s="94">
        <v>-169842</v>
      </c>
      <c r="H38" s="94">
        <v>-319542</v>
      </c>
      <c r="J38" s="42"/>
      <c r="L38" s="49"/>
      <c r="M38" s="94">
        <v>-77913</v>
      </c>
      <c r="N38" s="94">
        <v>-127373</v>
      </c>
      <c r="O38" s="94">
        <f t="shared" ref="O38:O44" si="5">G38</f>
        <v>-169842</v>
      </c>
      <c r="S38" s="94">
        <v>-43144</v>
      </c>
      <c r="T38" s="94">
        <v>-153190</v>
      </c>
      <c r="U38" s="174">
        <v>-236735</v>
      </c>
      <c r="V38" s="94">
        <f t="shared" ref="V38:V44" si="6">H38</f>
        <v>-319542</v>
      </c>
      <c r="Z38" s="94">
        <v>-45103</v>
      </c>
      <c r="AA38" s="94">
        <v>-374227</v>
      </c>
      <c r="AB38" s="174">
        <v>-1074984</v>
      </c>
      <c r="AC38" s="52"/>
    </row>
    <row r="39" spans="4:29" ht="13.8" x14ac:dyDescent="0.3">
      <c r="D39" s="91" t="s">
        <v>62</v>
      </c>
      <c r="E39" s="92"/>
      <c r="F39" s="94">
        <v>-187550</v>
      </c>
      <c r="G39" s="94">
        <v>-417601</v>
      </c>
      <c r="H39" s="94">
        <v>-893707</v>
      </c>
      <c r="J39" s="42"/>
      <c r="L39" s="49"/>
      <c r="M39" s="94">
        <v>-171210</v>
      </c>
      <c r="N39" s="94">
        <v>-285555</v>
      </c>
      <c r="O39" s="94">
        <f t="shared" si="5"/>
        <v>-417601</v>
      </c>
      <c r="S39" s="94">
        <v>-105817</v>
      </c>
      <c r="T39" s="94">
        <v>-208259</v>
      </c>
      <c r="U39" s="174">
        <v>-421589</v>
      </c>
      <c r="V39" s="94">
        <f t="shared" si="6"/>
        <v>-893707</v>
      </c>
      <c r="Z39" s="94">
        <v>-429028</v>
      </c>
      <c r="AA39" s="94">
        <v>-827133</v>
      </c>
      <c r="AB39" s="174">
        <v>-1267044</v>
      </c>
      <c r="AC39" s="52"/>
    </row>
    <row r="40" spans="4:29" ht="13.8" x14ac:dyDescent="0.3">
      <c r="D40" s="91" t="s">
        <v>63</v>
      </c>
      <c r="E40" s="92"/>
      <c r="F40" s="94">
        <v>-42664</v>
      </c>
      <c r="G40" s="94">
        <v>-53438</v>
      </c>
      <c r="H40" s="94">
        <v>-89053</v>
      </c>
      <c r="J40" s="42"/>
      <c r="L40" s="49"/>
      <c r="M40" s="94">
        <v>-24637</v>
      </c>
      <c r="N40" s="94">
        <v>-29282</v>
      </c>
      <c r="O40" s="94">
        <f t="shared" si="5"/>
        <v>-53438</v>
      </c>
      <c r="S40" s="94">
        <v>0</v>
      </c>
      <c r="T40" s="94">
        <v>-2486</v>
      </c>
      <c r="U40" s="174">
        <v>-55913</v>
      </c>
      <c r="V40" s="94">
        <f t="shared" si="6"/>
        <v>-89053</v>
      </c>
      <c r="Z40" s="94">
        <v>-61182</v>
      </c>
      <c r="AA40" s="94">
        <v>-36587</v>
      </c>
      <c r="AB40" s="174">
        <v>-172469</v>
      </c>
      <c r="AC40" s="52"/>
    </row>
    <row r="41" spans="4:29" ht="13.8" x14ac:dyDescent="0.3">
      <c r="D41" s="91" t="s">
        <v>60</v>
      </c>
      <c r="E41" s="92"/>
      <c r="F41" s="94">
        <v>135000</v>
      </c>
      <c r="G41" s="94">
        <v>0</v>
      </c>
      <c r="H41" s="94">
        <v>740785</v>
      </c>
      <c r="J41" s="42"/>
      <c r="L41" s="49"/>
      <c r="M41" s="94">
        <v>0</v>
      </c>
      <c r="N41" s="94">
        <v>0</v>
      </c>
      <c r="O41" s="94">
        <f t="shared" si="5"/>
        <v>0</v>
      </c>
      <c r="S41" s="94">
        <v>0</v>
      </c>
      <c r="T41" s="94">
        <v>0</v>
      </c>
      <c r="U41" s="174">
        <v>0</v>
      </c>
      <c r="V41" s="94">
        <f t="shared" si="6"/>
        <v>740785</v>
      </c>
      <c r="Z41" s="94">
        <v>0</v>
      </c>
      <c r="AA41" s="94">
        <v>0</v>
      </c>
      <c r="AB41" s="174">
        <v>0</v>
      </c>
      <c r="AC41" s="52"/>
    </row>
    <row r="42" spans="4:29" ht="13.8" x14ac:dyDescent="0.3">
      <c r="D42" s="91" t="s">
        <v>64</v>
      </c>
      <c r="E42" s="92"/>
      <c r="F42" s="94">
        <v>-635125</v>
      </c>
      <c r="G42" s="94">
        <v>-130950</v>
      </c>
      <c r="H42" s="94">
        <v>-2126012</v>
      </c>
      <c r="J42" s="42"/>
      <c r="L42" s="49"/>
      <c r="M42" s="94">
        <v>-93345</v>
      </c>
      <c r="N42" s="94">
        <v>-112414</v>
      </c>
      <c r="O42" s="94">
        <f t="shared" si="5"/>
        <v>-130950</v>
      </c>
      <c r="S42" s="94">
        <v>-667410</v>
      </c>
      <c r="T42" s="94">
        <v>-1312085</v>
      </c>
      <c r="U42" s="174">
        <v>-1708209</v>
      </c>
      <c r="V42" s="94">
        <f t="shared" si="6"/>
        <v>-2126012</v>
      </c>
      <c r="Z42" s="94">
        <v>1304</v>
      </c>
      <c r="AA42" s="94">
        <v>-1000</v>
      </c>
      <c r="AB42" s="174">
        <v>15353</v>
      </c>
      <c r="AC42" s="52"/>
    </row>
    <row r="43" spans="4:29" ht="26.4" x14ac:dyDescent="0.3">
      <c r="D43" s="92" t="s">
        <v>65</v>
      </c>
      <c r="E43" s="92"/>
      <c r="F43" s="94">
        <v>0</v>
      </c>
      <c r="G43" s="94">
        <v>-96005</v>
      </c>
      <c r="H43" s="94">
        <v>103130</v>
      </c>
      <c r="J43" s="42"/>
      <c r="L43" s="49"/>
      <c r="M43" s="94">
        <v>0</v>
      </c>
      <c r="N43" s="94">
        <v>-96005</v>
      </c>
      <c r="O43" s="94">
        <f t="shared" si="5"/>
        <v>-96005</v>
      </c>
      <c r="S43" s="94">
        <v>0</v>
      </c>
      <c r="T43" s="94">
        <v>-11605</v>
      </c>
      <c r="U43" s="174">
        <v>49453</v>
      </c>
      <c r="V43" s="94">
        <f t="shared" si="6"/>
        <v>103130</v>
      </c>
      <c r="Z43" s="94">
        <v>0</v>
      </c>
      <c r="AA43" s="94">
        <v>-281604</v>
      </c>
      <c r="AB43" s="174">
        <v>-420202</v>
      </c>
      <c r="AC43" s="52"/>
    </row>
    <row r="44" spans="4:29" ht="14.4" thickBot="1" x14ac:dyDescent="0.35">
      <c r="D44" s="92" t="s">
        <v>66</v>
      </c>
      <c r="E44" s="92"/>
      <c r="F44" s="94">
        <v>0</v>
      </c>
      <c r="G44" s="94">
        <v>-210000</v>
      </c>
      <c r="H44" s="94">
        <v>0</v>
      </c>
      <c r="J44" s="42"/>
      <c r="L44" s="49"/>
      <c r="M44" s="94">
        <v>0</v>
      </c>
      <c r="N44" s="94">
        <v>-160000</v>
      </c>
      <c r="O44" s="94">
        <f t="shared" si="5"/>
        <v>-210000</v>
      </c>
      <c r="S44" s="94">
        <v>0</v>
      </c>
      <c r="T44" s="94">
        <v>-50000</v>
      </c>
      <c r="U44" s="174">
        <v>-150000</v>
      </c>
      <c r="V44" s="94">
        <f t="shared" si="6"/>
        <v>0</v>
      </c>
      <c r="Z44" s="94">
        <v>0</v>
      </c>
      <c r="AA44" s="94">
        <v>0</v>
      </c>
      <c r="AB44" s="174">
        <v>0</v>
      </c>
      <c r="AC44" s="52"/>
    </row>
    <row r="45" spans="4:29" ht="27" thickBot="1" x14ac:dyDescent="0.35">
      <c r="D45" s="88" t="s">
        <v>116</v>
      </c>
      <c r="E45" s="88"/>
      <c r="F45" s="95">
        <v>-794084</v>
      </c>
      <c r="G45" s="95">
        <v>-1077836</v>
      </c>
      <c r="H45" s="95">
        <v>-2584399</v>
      </c>
      <c r="J45" s="42"/>
      <c r="L45" s="49"/>
      <c r="M45" s="95">
        <f>SUM(M38:M44)</f>
        <v>-367105</v>
      </c>
      <c r="N45" s="95">
        <f>SUM(N38:N44)</f>
        <v>-810629</v>
      </c>
      <c r="O45" s="95">
        <f>SUM(O38:O44)</f>
        <v>-1077836</v>
      </c>
      <c r="S45" s="95">
        <f>SUM(S38:S44)</f>
        <v>-816371</v>
      </c>
      <c r="T45" s="95">
        <f>SUM(T38:T44)</f>
        <v>-1737625</v>
      </c>
      <c r="U45" s="175">
        <f>SUM(U38:U44)</f>
        <v>-2522993</v>
      </c>
      <c r="V45" s="95">
        <f>SUM(V38:V44)</f>
        <v>-2584399</v>
      </c>
      <c r="Z45" s="95">
        <f>SUM(Z38:Z44)</f>
        <v>-534009</v>
      </c>
      <c r="AA45" s="95">
        <f>SUM(AA38:AA44)</f>
        <v>-1520551</v>
      </c>
      <c r="AB45" s="175">
        <v>-2919346</v>
      </c>
      <c r="AC45" s="52"/>
    </row>
    <row r="46" spans="4:29" ht="13.8" x14ac:dyDescent="0.3">
      <c r="D46" s="89"/>
      <c r="E46" s="88"/>
      <c r="F46" s="90"/>
      <c r="G46" s="90"/>
      <c r="H46" s="90"/>
      <c r="J46" s="42"/>
      <c r="L46" s="49"/>
      <c r="M46" s="90"/>
      <c r="N46" s="90"/>
      <c r="O46" s="90"/>
      <c r="P46" s="90"/>
      <c r="Q46" s="90"/>
      <c r="R46" s="90"/>
      <c r="S46" s="90"/>
      <c r="T46" s="90"/>
      <c r="U46" s="173"/>
      <c r="V46" s="90"/>
      <c r="W46" s="90"/>
      <c r="X46" s="90"/>
      <c r="Y46" s="90"/>
      <c r="Z46" s="90"/>
      <c r="AA46" s="90"/>
      <c r="AB46" s="173"/>
      <c r="AC46" s="52"/>
    </row>
    <row r="47" spans="4:29" ht="13.8" x14ac:dyDescent="0.3">
      <c r="D47" s="89" t="s">
        <v>52</v>
      </c>
      <c r="E47" s="88"/>
      <c r="F47" s="90"/>
      <c r="G47" s="90"/>
      <c r="H47" s="90"/>
      <c r="J47" s="42"/>
      <c r="L47" s="49"/>
      <c r="M47" s="90"/>
      <c r="N47" s="90"/>
      <c r="O47" s="90"/>
      <c r="S47" s="90"/>
      <c r="T47" s="90"/>
      <c r="U47" s="173"/>
      <c r="V47" s="90"/>
      <c r="Z47" s="90"/>
      <c r="AA47" s="90"/>
      <c r="AB47" s="173"/>
      <c r="AC47" s="52"/>
    </row>
    <row r="48" spans="4:29" ht="13.8" x14ac:dyDescent="0.3">
      <c r="D48" s="91" t="s">
        <v>67</v>
      </c>
      <c r="E48" s="92"/>
      <c r="F48" s="94">
        <v>-39676</v>
      </c>
      <c r="G48" s="94">
        <v>364251</v>
      </c>
      <c r="H48" s="94">
        <v>2280077</v>
      </c>
      <c r="J48" s="42"/>
      <c r="L48" s="49"/>
      <c r="M48" s="94">
        <v>180733</v>
      </c>
      <c r="N48" s="94">
        <v>307753</v>
      </c>
      <c r="O48" s="94">
        <f t="shared" ref="O48:O53" si="7">G48</f>
        <v>364251</v>
      </c>
      <c r="S48" s="94">
        <v>132723</v>
      </c>
      <c r="T48" s="94">
        <v>505720</v>
      </c>
      <c r="U48" s="174">
        <v>1431343</v>
      </c>
      <c r="V48" s="94">
        <f t="shared" ref="V48:V53" si="8">H48</f>
        <v>2280077</v>
      </c>
      <c r="Z48" s="94">
        <v>691217</v>
      </c>
      <c r="AA48" s="94">
        <v>551761</v>
      </c>
      <c r="AB48" s="174">
        <v>96528</v>
      </c>
      <c r="AC48" s="52"/>
    </row>
    <row r="49" spans="4:29" ht="13.8" x14ac:dyDescent="0.3">
      <c r="D49" s="91" t="s">
        <v>53</v>
      </c>
      <c r="E49" s="92"/>
      <c r="F49" s="94">
        <v>14000</v>
      </c>
      <c r="G49" s="94">
        <v>0</v>
      </c>
      <c r="H49" s="94">
        <v>0</v>
      </c>
      <c r="J49" s="42"/>
      <c r="L49" s="49"/>
      <c r="M49" s="94">
        <v>0</v>
      </c>
      <c r="N49" s="94">
        <v>0</v>
      </c>
      <c r="O49" s="94">
        <f t="shared" si="7"/>
        <v>0</v>
      </c>
      <c r="S49" s="94">
        <v>0</v>
      </c>
      <c r="T49" s="94">
        <v>0</v>
      </c>
      <c r="U49" s="174">
        <v>0</v>
      </c>
      <c r="V49" s="94">
        <f t="shared" si="8"/>
        <v>0</v>
      </c>
      <c r="Z49" s="94">
        <v>0</v>
      </c>
      <c r="AA49" s="94">
        <v>0</v>
      </c>
      <c r="AB49" s="174">
        <v>0</v>
      </c>
      <c r="AC49" s="52"/>
    </row>
    <row r="50" spans="4:29" ht="13.8" x14ac:dyDescent="0.3">
      <c r="D50" s="91" t="s">
        <v>54</v>
      </c>
      <c r="E50" s="92"/>
      <c r="F50" s="94">
        <v>10000</v>
      </c>
      <c r="G50" s="94">
        <v>0</v>
      </c>
      <c r="H50" s="94">
        <v>0</v>
      </c>
      <c r="J50" s="42"/>
      <c r="L50" s="49"/>
      <c r="M50" s="94">
        <v>0</v>
      </c>
      <c r="N50" s="94">
        <v>0</v>
      </c>
      <c r="O50" s="94">
        <f t="shared" si="7"/>
        <v>0</v>
      </c>
      <c r="S50" s="94">
        <v>0</v>
      </c>
      <c r="T50" s="94">
        <v>0</v>
      </c>
      <c r="U50" s="174">
        <v>0</v>
      </c>
      <c r="V50" s="94">
        <f t="shared" si="8"/>
        <v>0</v>
      </c>
      <c r="Z50" s="94">
        <v>0</v>
      </c>
      <c r="AA50" s="94">
        <v>0</v>
      </c>
      <c r="AB50" s="174">
        <v>0</v>
      </c>
      <c r="AC50" s="52"/>
    </row>
    <row r="51" spans="4:29" ht="13.8" x14ac:dyDescent="0.3">
      <c r="D51" s="91" t="s">
        <v>143</v>
      </c>
      <c r="E51" s="92"/>
      <c r="F51" s="94">
        <v>0</v>
      </c>
      <c r="G51" s="94">
        <v>0</v>
      </c>
      <c r="H51" s="94">
        <v>-66017</v>
      </c>
      <c r="J51" s="42"/>
      <c r="L51" s="49"/>
      <c r="M51" s="94">
        <v>0</v>
      </c>
      <c r="N51" s="94">
        <v>0</v>
      </c>
      <c r="O51" s="94">
        <f t="shared" si="7"/>
        <v>0</v>
      </c>
      <c r="S51" s="94">
        <v>-11605</v>
      </c>
      <c r="T51" s="94">
        <v>0</v>
      </c>
      <c r="U51" s="174">
        <v>-66017</v>
      </c>
      <c r="V51" s="94">
        <f t="shared" si="8"/>
        <v>-66017</v>
      </c>
      <c r="Z51" s="94">
        <v>0</v>
      </c>
      <c r="AA51" s="94">
        <v>-300000</v>
      </c>
      <c r="AB51" s="174">
        <v>-355000</v>
      </c>
      <c r="AC51" s="52"/>
    </row>
    <row r="52" spans="4:29" ht="13.8" x14ac:dyDescent="0.3">
      <c r="D52" s="91" t="s">
        <v>207</v>
      </c>
      <c r="E52" s="92"/>
      <c r="F52" s="94">
        <v>0</v>
      </c>
      <c r="G52" s="94">
        <v>0</v>
      </c>
      <c r="H52" s="94">
        <v>0</v>
      </c>
      <c r="J52" s="42"/>
      <c r="L52" s="49"/>
      <c r="M52" s="94">
        <v>0</v>
      </c>
      <c r="N52" s="94">
        <v>0</v>
      </c>
      <c r="O52" s="94">
        <f t="shared" si="7"/>
        <v>0</v>
      </c>
      <c r="S52" s="94">
        <v>0</v>
      </c>
      <c r="T52" s="94">
        <v>0</v>
      </c>
      <c r="U52" s="174">
        <v>0</v>
      </c>
      <c r="V52" s="94">
        <f t="shared" si="8"/>
        <v>0</v>
      </c>
      <c r="Z52" s="94">
        <v>-1521</v>
      </c>
      <c r="AA52" s="94">
        <v>-4272</v>
      </c>
      <c r="AB52" s="174">
        <v>-12965</v>
      </c>
      <c r="AC52" s="52"/>
    </row>
    <row r="53" spans="4:29" ht="14.4" thickBot="1" x14ac:dyDescent="0.35">
      <c r="D53" s="91" t="s">
        <v>55</v>
      </c>
      <c r="E53" s="92"/>
      <c r="F53" s="94">
        <v>-125661</v>
      </c>
      <c r="G53" s="94">
        <v>-566779</v>
      </c>
      <c r="H53" s="94">
        <v>-1130937</v>
      </c>
      <c r="J53" s="42"/>
      <c r="L53" s="49"/>
      <c r="M53" s="94">
        <v>-10000</v>
      </c>
      <c r="N53" s="94">
        <v>-70279</v>
      </c>
      <c r="O53" s="94">
        <f t="shared" si="7"/>
        <v>-566779</v>
      </c>
      <c r="S53" s="94">
        <v>-85200</v>
      </c>
      <c r="T53" s="94">
        <v>-317350</v>
      </c>
      <c r="U53" s="174">
        <v>-734203</v>
      </c>
      <c r="V53" s="94">
        <f t="shared" si="8"/>
        <v>-1130937</v>
      </c>
      <c r="Z53" s="94">
        <v>-32416</v>
      </c>
      <c r="AA53" s="94">
        <v>-32216</v>
      </c>
      <c r="AB53" s="174">
        <v>-1610186</v>
      </c>
      <c r="AC53" s="52"/>
    </row>
    <row r="54" spans="4:29" ht="27" thickBot="1" x14ac:dyDescent="0.35">
      <c r="D54" s="88" t="s">
        <v>117</v>
      </c>
      <c r="E54" s="88"/>
      <c r="F54" s="95">
        <v>-141337</v>
      </c>
      <c r="G54" s="95">
        <v>-202528</v>
      </c>
      <c r="H54" s="95">
        <v>1083123</v>
      </c>
      <c r="J54" s="42"/>
      <c r="L54" s="49"/>
      <c r="M54" s="95">
        <f>SUM(M48:M53)</f>
        <v>170733</v>
      </c>
      <c r="N54" s="95">
        <f>SUM(N48:N53)</f>
        <v>237474</v>
      </c>
      <c r="O54" s="95">
        <f>SUM(O48:O53)</f>
        <v>-202528</v>
      </c>
      <c r="S54" s="95">
        <f>SUM(S48:S53)</f>
        <v>35918</v>
      </c>
      <c r="T54" s="95">
        <f>SUM(T48:T53)</f>
        <v>188370</v>
      </c>
      <c r="U54" s="175">
        <f>SUM(U48:U53)</f>
        <v>631123</v>
      </c>
      <c r="V54" s="95">
        <f>SUM(V48:V53)</f>
        <v>1083123</v>
      </c>
      <c r="Z54" s="95">
        <f>SUM(Z48:Z53)</f>
        <v>657280</v>
      </c>
      <c r="AA54" s="95">
        <f>SUM(AA48:AA53)</f>
        <v>215273</v>
      </c>
      <c r="AB54" s="175">
        <v>-1881623</v>
      </c>
      <c r="AC54" s="52"/>
    </row>
    <row r="55" spans="4:29" ht="13.8" x14ac:dyDescent="0.3">
      <c r="D55" s="89"/>
      <c r="E55" s="88"/>
      <c r="F55" s="90"/>
      <c r="G55" s="90"/>
      <c r="H55" s="90"/>
      <c r="J55" s="42"/>
      <c r="L55" s="49"/>
      <c r="M55" s="90"/>
      <c r="N55" s="90"/>
      <c r="O55" s="90"/>
      <c r="S55" s="90"/>
      <c r="T55" s="90"/>
      <c r="U55" s="173"/>
      <c r="V55" s="90"/>
      <c r="Z55" s="90"/>
      <c r="AA55" s="90"/>
      <c r="AB55" s="173"/>
      <c r="AC55" s="52"/>
    </row>
    <row r="56" spans="4:29" ht="13.8" x14ac:dyDescent="0.3">
      <c r="D56" s="88" t="s">
        <v>118</v>
      </c>
      <c r="E56" s="88"/>
      <c r="F56" s="96">
        <v>-102614</v>
      </c>
      <c r="G56" s="96">
        <v>581208</v>
      </c>
      <c r="H56" s="96">
        <v>1946664</v>
      </c>
      <c r="J56" s="42"/>
      <c r="L56" s="49"/>
      <c r="M56" s="96">
        <f>M35+M45+M54</f>
        <v>-19548</v>
      </c>
      <c r="N56" s="96">
        <f>N35+N45+N54</f>
        <v>-15368</v>
      </c>
      <c r="O56" s="96">
        <f>O35+O45+O54</f>
        <v>581208</v>
      </c>
      <c r="S56" s="96">
        <f>S35+S45+S54</f>
        <v>1208745</v>
      </c>
      <c r="T56" s="96">
        <f>T35+T45+T54</f>
        <v>767991</v>
      </c>
      <c r="U56" s="176">
        <f>U35+U45+U54</f>
        <v>768624</v>
      </c>
      <c r="V56" s="96">
        <f>V35+V45+V54</f>
        <v>1946664</v>
      </c>
      <c r="Z56" s="96">
        <f>Z35+Z45+Z54</f>
        <v>2347280</v>
      </c>
      <c r="AA56" s="96">
        <f>AA35+AA45+AA54</f>
        <v>1593911</v>
      </c>
      <c r="AB56" s="176">
        <f>AB35+AB45+AB54</f>
        <v>-1351993</v>
      </c>
      <c r="AC56" s="52"/>
    </row>
    <row r="57" spans="4:29" ht="13.8" x14ac:dyDescent="0.3">
      <c r="D57" s="91" t="s">
        <v>56</v>
      </c>
      <c r="E57" s="91"/>
      <c r="F57" s="90">
        <v>218922</v>
      </c>
      <c r="G57" s="90">
        <v>116308</v>
      </c>
      <c r="H57" s="90">
        <v>697516</v>
      </c>
      <c r="J57" s="42"/>
      <c r="L57" s="49"/>
      <c r="M57" s="90">
        <v>116308</v>
      </c>
      <c r="N57" s="90">
        <v>116308</v>
      </c>
      <c r="O57" s="90">
        <f t="shared" ref="O57:O58" si="9">G57</f>
        <v>116308</v>
      </c>
      <c r="S57" s="90">
        <v>697516</v>
      </c>
      <c r="T57" s="90">
        <v>697516</v>
      </c>
      <c r="U57" s="173">
        <v>697516</v>
      </c>
      <c r="V57" s="90">
        <f t="shared" ref="V57:V58" si="10">H57</f>
        <v>697516</v>
      </c>
      <c r="Z57" s="90">
        <v>2640062</v>
      </c>
      <c r="AA57" s="90">
        <v>2640062</v>
      </c>
      <c r="AB57" s="173">
        <v>2640062</v>
      </c>
      <c r="AC57" s="52"/>
    </row>
    <row r="58" spans="4:29" ht="14.4" thickBot="1" x14ac:dyDescent="0.35">
      <c r="D58" s="91" t="s">
        <v>57</v>
      </c>
      <c r="E58" s="91"/>
      <c r="F58" s="90">
        <v>0</v>
      </c>
      <c r="G58" s="90">
        <v>0</v>
      </c>
      <c r="H58" s="90">
        <v>-4118</v>
      </c>
      <c r="J58" s="42"/>
      <c r="L58" s="49"/>
      <c r="M58" s="90">
        <v>0</v>
      </c>
      <c r="N58" s="90">
        <v>0</v>
      </c>
      <c r="O58" s="90">
        <f t="shared" si="9"/>
        <v>0</v>
      </c>
      <c r="S58" s="90">
        <v>0</v>
      </c>
      <c r="T58" s="90">
        <v>0</v>
      </c>
      <c r="U58" s="173">
        <v>4</v>
      </c>
      <c r="V58" s="90">
        <f t="shared" si="10"/>
        <v>-4118</v>
      </c>
      <c r="Z58" s="90">
        <v>-1795</v>
      </c>
      <c r="AA58" s="90">
        <v>4288</v>
      </c>
      <c r="AB58" s="173">
        <v>-7676</v>
      </c>
      <c r="AC58" s="52"/>
    </row>
    <row r="59" spans="4:29" ht="14.4" thickBot="1" x14ac:dyDescent="0.35">
      <c r="D59" s="89" t="s">
        <v>119</v>
      </c>
      <c r="E59" s="89"/>
      <c r="F59" s="15">
        <v>116308</v>
      </c>
      <c r="G59" s="15">
        <v>697516</v>
      </c>
      <c r="H59" s="15">
        <v>2640062</v>
      </c>
      <c r="J59" s="42"/>
      <c r="L59" s="49"/>
      <c r="M59" s="15">
        <f>SUM(M56:M58)</f>
        <v>96760</v>
      </c>
      <c r="N59" s="15">
        <f>SUM(N56:N58)</f>
        <v>100940</v>
      </c>
      <c r="O59" s="15">
        <f>SUM(O56:O58)</f>
        <v>697516</v>
      </c>
      <c r="S59" s="15">
        <f>SUM(S56:S58)</f>
        <v>1906261</v>
      </c>
      <c r="T59" s="15">
        <f>SUM(T56:T58)</f>
        <v>1465507</v>
      </c>
      <c r="U59" s="178">
        <f>SUM(U56:U58)</f>
        <v>1466144</v>
      </c>
      <c r="V59" s="15">
        <f>SUM(V56:V58)</f>
        <v>2640062</v>
      </c>
      <c r="Z59" s="15">
        <f>SUM(Z56:Z58)</f>
        <v>4985547</v>
      </c>
      <c r="AA59" s="15">
        <f>SUM(AA56:AA58)</f>
        <v>4238261</v>
      </c>
      <c r="AB59" s="178">
        <f>SUM(AB56:AB58)</f>
        <v>1280393</v>
      </c>
      <c r="AC59" s="52"/>
    </row>
    <row r="60" spans="4:29" ht="13.8" thickTop="1" x14ac:dyDescent="0.25"/>
  </sheetData>
  <mergeCells count="3">
    <mergeCell ref="L3:O3"/>
    <mergeCell ref="S3:V3"/>
    <mergeCell ref="Z3:A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FB80-7CB0-AF4E-8E82-0617BB6EC064}">
  <sheetPr>
    <tabColor rgb="FF002060"/>
  </sheetPr>
  <dimension ref="A1:AF66"/>
  <sheetViews>
    <sheetView showGridLines="0" zoomScale="64" zoomScaleNormal="55" workbookViewId="0">
      <pane xSplit="4" ySplit="5" topLeftCell="E6" activePane="bottomRight" state="frozen"/>
      <selection pane="topRight" activeCell="E1" sqref="E1"/>
      <selection pane="bottomLeft" activeCell="A6" sqref="A6"/>
      <selection pane="bottomRight"/>
    </sheetView>
  </sheetViews>
  <sheetFormatPr defaultColWidth="10.77734375" defaultRowHeight="13.2" outlineLevelCol="1" x14ac:dyDescent="0.25"/>
  <cols>
    <col min="1" max="1" width="10.77734375" style="37"/>
    <col min="2" max="2" width="1.77734375" style="37" customWidth="1"/>
    <col min="3" max="3" width="8.77734375" style="37"/>
    <col min="4" max="4" width="71" style="37" customWidth="1"/>
    <col min="5" max="5" width="11.33203125" style="37" customWidth="1"/>
    <col min="6" max="6" width="11.109375" style="37" customWidth="1"/>
    <col min="7" max="9" width="17.77734375" style="41" customWidth="1"/>
    <col min="10" max="10" width="2.109375" style="37" customWidth="1"/>
    <col min="11" max="11" width="11.44140625" style="37" bestFit="1" customWidth="1"/>
    <col min="12" max="12" width="2.44140625" style="37" customWidth="1"/>
    <col min="13" max="16" width="18" style="37" customWidth="1" outlineLevel="1"/>
    <col min="17" max="17" width="2.109375" style="37" customWidth="1"/>
    <col min="18" max="18" width="8.77734375" style="37" customWidth="1"/>
    <col min="19" max="19" width="2.44140625" style="37" customWidth="1"/>
    <col min="20" max="23" width="18" style="37" customWidth="1"/>
    <col min="24" max="24" width="2.109375" style="37" customWidth="1"/>
    <col min="25" max="25" width="8.77734375" style="37" customWidth="1"/>
    <col min="26" max="26" width="2.44140625" style="37" customWidth="1"/>
    <col min="27" max="30" width="18" style="37" customWidth="1"/>
    <col min="31" max="16384" width="10.77734375" style="37"/>
  </cols>
  <sheetData>
    <row r="1" spans="4:30" x14ac:dyDescent="0.25">
      <c r="G1" s="37"/>
      <c r="H1" s="37"/>
      <c r="I1" s="37"/>
    </row>
    <row r="2" spans="4:30" x14ac:dyDescent="0.25">
      <c r="G2" s="37"/>
      <c r="H2" s="37"/>
      <c r="I2" s="37"/>
    </row>
    <row r="3" spans="4:30" x14ac:dyDescent="0.25">
      <c r="G3" s="37"/>
      <c r="H3" s="37"/>
      <c r="I3" s="37"/>
      <c r="M3" s="183">
        <v>2022</v>
      </c>
      <c r="N3" s="183"/>
      <c r="O3" s="183"/>
      <c r="P3" s="183"/>
      <c r="T3" s="183">
        <v>2023</v>
      </c>
      <c r="U3" s="183"/>
      <c r="V3" s="183"/>
      <c r="W3" s="183"/>
      <c r="AA3" s="183">
        <v>2024</v>
      </c>
      <c r="AB3" s="183"/>
      <c r="AC3" s="183"/>
      <c r="AD3" s="183"/>
    </row>
    <row r="4" spans="4:30" x14ac:dyDescent="0.25">
      <c r="G4" s="37"/>
      <c r="H4" s="37"/>
      <c r="I4" s="37"/>
      <c r="M4" s="46"/>
      <c r="N4" s="46"/>
      <c r="O4" s="46"/>
      <c r="T4" s="46"/>
      <c r="U4" s="46"/>
      <c r="V4" s="46"/>
      <c r="AA4" s="46"/>
      <c r="AB4" s="46"/>
      <c r="AC4" s="46"/>
    </row>
    <row r="5" spans="4:30" x14ac:dyDescent="0.25">
      <c r="D5" s="45" t="s">
        <v>154</v>
      </c>
      <c r="E5" s="45" t="s">
        <v>186</v>
      </c>
      <c r="F5" s="68"/>
      <c r="G5" s="51">
        <v>2021</v>
      </c>
      <c r="H5" s="51">
        <v>2022</v>
      </c>
      <c r="I5" s="51">
        <v>2023</v>
      </c>
      <c r="M5" s="51" t="s">
        <v>178</v>
      </c>
      <c r="N5" s="51" t="s">
        <v>179</v>
      </c>
      <c r="O5" s="51" t="s">
        <v>180</v>
      </c>
      <c r="P5" s="51">
        <v>2022</v>
      </c>
      <c r="T5" s="51" t="s">
        <v>166</v>
      </c>
      <c r="U5" s="51" t="s">
        <v>181</v>
      </c>
      <c r="V5" s="51" t="s">
        <v>182</v>
      </c>
      <c r="W5" s="51">
        <v>2023</v>
      </c>
      <c r="AA5" s="51" t="s">
        <v>183</v>
      </c>
      <c r="AB5" s="51" t="s">
        <v>184</v>
      </c>
      <c r="AC5" s="51" t="s">
        <v>185</v>
      </c>
      <c r="AD5" s="51">
        <v>2024</v>
      </c>
    </row>
    <row r="6" spans="4:30" x14ac:dyDescent="0.25">
      <c r="M6" s="52"/>
      <c r="AD6" s="52"/>
    </row>
    <row r="7" spans="4:30" ht="15.6" x14ac:dyDescent="0.25">
      <c r="D7" s="39" t="s">
        <v>200</v>
      </c>
      <c r="E7" s="129" t="s">
        <v>187</v>
      </c>
      <c r="F7" s="88"/>
      <c r="G7" s="43">
        <v>2427718.0256749997</v>
      </c>
      <c r="H7" s="43">
        <v>6415560.9750100002</v>
      </c>
      <c r="I7" s="43">
        <v>11247537.8888945</v>
      </c>
      <c r="K7" s="42"/>
      <c r="M7" s="52"/>
      <c r="N7" s="43">
        <v>1408414.9656666669</v>
      </c>
      <c r="O7" s="43">
        <v>2391338.2605766659</v>
      </c>
      <c r="P7" s="43">
        <f t="shared" ref="P7" si="0">H7</f>
        <v>6415560.9750100002</v>
      </c>
      <c r="T7" s="43">
        <v>1256311.2023</v>
      </c>
      <c r="U7" s="43">
        <v>3376857.4991725245</v>
      </c>
      <c r="V7" s="163">
        <v>5095131</v>
      </c>
      <c r="W7" s="43">
        <f t="shared" ref="W7:W9" si="1">I7</f>
        <v>11247537.8888945</v>
      </c>
      <c r="AA7" s="43">
        <v>1892026.190874588</v>
      </c>
      <c r="AB7" s="43">
        <v>5533103</v>
      </c>
      <c r="AC7" s="163">
        <v>10110542</v>
      </c>
      <c r="AD7" s="52"/>
    </row>
    <row r="8" spans="4:30" x14ac:dyDescent="0.25">
      <c r="D8" s="39" t="s">
        <v>203</v>
      </c>
      <c r="E8" s="129" t="s">
        <v>188</v>
      </c>
      <c r="F8" s="92"/>
      <c r="G8" s="44">
        <v>8151</v>
      </c>
      <c r="H8" s="44">
        <v>15026</v>
      </c>
      <c r="I8" s="44">
        <v>22500</v>
      </c>
      <c r="K8" s="42"/>
      <c r="M8" s="52"/>
      <c r="N8" s="54"/>
      <c r="O8" s="54"/>
      <c r="P8" s="43">
        <f t="shared" ref="P8" si="2">H8</f>
        <v>15026</v>
      </c>
      <c r="T8" s="52"/>
      <c r="U8" s="43">
        <v>18999</v>
      </c>
      <c r="V8" s="52"/>
      <c r="W8" s="43">
        <f>I8</f>
        <v>22500</v>
      </c>
      <c r="AA8" s="52"/>
      <c r="AB8" s="52"/>
      <c r="AC8" s="52"/>
      <c r="AD8" s="52"/>
    </row>
    <row r="9" spans="4:30" x14ac:dyDescent="0.25">
      <c r="D9" s="39" t="s">
        <v>168</v>
      </c>
      <c r="E9" s="129" t="s">
        <v>189</v>
      </c>
      <c r="F9" s="92"/>
      <c r="G9" s="43">
        <v>334</v>
      </c>
      <c r="H9" s="43">
        <v>594</v>
      </c>
      <c r="I9" s="43">
        <v>1614.02</v>
      </c>
      <c r="K9" s="42"/>
      <c r="M9" s="52"/>
      <c r="N9" s="43">
        <v>490</v>
      </c>
      <c r="O9" s="43">
        <v>546.20000000000005</v>
      </c>
      <c r="P9" s="43">
        <f t="shared" ref="P9" si="3">H9</f>
        <v>594</v>
      </c>
      <c r="T9" s="43">
        <v>841</v>
      </c>
      <c r="U9" s="43">
        <v>1083</v>
      </c>
      <c r="V9" s="163">
        <v>1330.4099999999999</v>
      </c>
      <c r="W9" s="43">
        <f t="shared" si="1"/>
        <v>1614.02</v>
      </c>
      <c r="AA9" s="43">
        <v>2169</v>
      </c>
      <c r="AB9" s="43">
        <v>2243</v>
      </c>
      <c r="AC9" s="163">
        <v>2279</v>
      </c>
      <c r="AD9" s="52"/>
    </row>
    <row r="10" spans="4:30" x14ac:dyDescent="0.25">
      <c r="D10" s="39" t="s">
        <v>169</v>
      </c>
      <c r="E10" s="129" t="s">
        <v>189</v>
      </c>
      <c r="F10" s="93"/>
      <c r="G10" s="44">
        <v>477</v>
      </c>
      <c r="H10" s="44">
        <v>860</v>
      </c>
      <c r="I10" s="44">
        <v>2275</v>
      </c>
      <c r="K10" s="42"/>
      <c r="M10" s="52"/>
      <c r="N10" s="52"/>
      <c r="O10" s="52"/>
      <c r="P10" s="43">
        <f t="shared" ref="P10" si="4">H10</f>
        <v>860</v>
      </c>
      <c r="T10" s="52"/>
      <c r="U10" s="43">
        <v>1540</v>
      </c>
      <c r="V10" s="43">
        <v>1741</v>
      </c>
      <c r="W10" s="43">
        <f>I10</f>
        <v>2275</v>
      </c>
      <c r="AA10" s="43">
        <v>2324</v>
      </c>
      <c r="AB10" s="43">
        <v>2451</v>
      </c>
      <c r="AC10" s="163">
        <v>2589</v>
      </c>
      <c r="AD10" s="52"/>
    </row>
    <row r="11" spans="4:30" x14ac:dyDescent="0.25">
      <c r="F11" s="92"/>
      <c r="K11" s="42"/>
      <c r="M11" s="52"/>
      <c r="AC11" s="164"/>
      <c r="AD11" s="52"/>
    </row>
    <row r="12" spans="4:30" x14ac:dyDescent="0.25">
      <c r="D12" s="39" t="s">
        <v>9</v>
      </c>
      <c r="E12" s="129" t="s">
        <v>187</v>
      </c>
      <c r="F12" s="92"/>
      <c r="G12" s="43">
        <v>1110010.6623319057</v>
      </c>
      <c r="H12" s="43">
        <v>3102707.5140448199</v>
      </c>
      <c r="I12" s="43">
        <v>3561905.1065185983</v>
      </c>
      <c r="K12" s="42"/>
      <c r="M12" s="52"/>
      <c r="N12" s="43">
        <v>511979</v>
      </c>
      <c r="O12" s="43">
        <v>1350954.9386190483</v>
      </c>
      <c r="P12" s="43">
        <v>3102707.5140448199</v>
      </c>
      <c r="T12" s="43">
        <v>593469.67889843951</v>
      </c>
      <c r="U12" s="43">
        <v>1160452.6358644874</v>
      </c>
      <c r="V12" s="163">
        <v>1436977.7665092216</v>
      </c>
      <c r="W12" s="43">
        <v>3561905.1065185983</v>
      </c>
      <c r="AA12" s="43">
        <v>204578.24878340989</v>
      </c>
      <c r="AB12" s="43">
        <v>1122890</v>
      </c>
      <c r="AC12" s="163">
        <f>1952204</f>
        <v>1952204</v>
      </c>
      <c r="AD12" s="52"/>
    </row>
    <row r="13" spans="4:30" x14ac:dyDescent="0.25">
      <c r="D13" s="53" t="s">
        <v>84</v>
      </c>
      <c r="E13" s="46" t="s">
        <v>187</v>
      </c>
      <c r="F13" s="91"/>
      <c r="G13" s="128">
        <v>-153337.66233190568</v>
      </c>
      <c r="H13" s="128">
        <v>-359545.2321873199</v>
      </c>
      <c r="I13" s="128">
        <v>-310508.71158434264</v>
      </c>
      <c r="K13" s="42"/>
      <c r="M13" s="52"/>
      <c r="N13" s="128">
        <v>-277023</v>
      </c>
      <c r="O13" s="128">
        <v>-329155</v>
      </c>
      <c r="P13" s="42">
        <f t="shared" ref="P13:P19" si="5">H13</f>
        <v>-359545.2321873199</v>
      </c>
      <c r="T13" s="128">
        <v>-146210.77778499998</v>
      </c>
      <c r="U13" s="128">
        <v>-274661.01314166817</v>
      </c>
      <c r="V13" s="165">
        <v>-421896.09145620128</v>
      </c>
      <c r="W13" s="128">
        <v>-310508.71158434264</v>
      </c>
      <c r="AA13" s="128">
        <v>-320424.94919677218</v>
      </c>
      <c r="AB13" s="128">
        <v>-433320</v>
      </c>
      <c r="AC13" s="165">
        <v>-559960</v>
      </c>
      <c r="AD13" s="52"/>
    </row>
    <row r="14" spans="4:30" x14ac:dyDescent="0.25">
      <c r="D14" s="53" t="s">
        <v>85</v>
      </c>
      <c r="E14" s="46" t="s">
        <v>187</v>
      </c>
      <c r="F14" s="91"/>
      <c r="G14" s="128">
        <v>0</v>
      </c>
      <c r="H14" s="128">
        <v>-70799.281857499998</v>
      </c>
      <c r="I14" s="128">
        <v>-114294.68646051263</v>
      </c>
      <c r="K14" s="42"/>
      <c r="M14" s="52"/>
      <c r="N14" s="128">
        <v>0</v>
      </c>
      <c r="O14" s="128">
        <v>0</v>
      </c>
      <c r="P14" s="42">
        <f t="shared" si="5"/>
        <v>-70799.281857499998</v>
      </c>
      <c r="T14" s="128">
        <v>0</v>
      </c>
      <c r="U14" s="128">
        <v>0</v>
      </c>
      <c r="V14" s="165">
        <v>0</v>
      </c>
      <c r="W14" s="128">
        <v>-114294.68646051263</v>
      </c>
      <c r="AA14" s="128">
        <v>0</v>
      </c>
      <c r="AB14" s="128">
        <v>0</v>
      </c>
      <c r="AC14" s="165">
        <v>0</v>
      </c>
      <c r="AD14" s="52"/>
    </row>
    <row r="15" spans="4:30" x14ac:dyDescent="0.25">
      <c r="D15" s="53" t="s">
        <v>175</v>
      </c>
      <c r="E15" s="46" t="s">
        <v>187</v>
      </c>
      <c r="F15" s="91"/>
      <c r="G15" s="128">
        <v>0</v>
      </c>
      <c r="H15" s="128">
        <v>0</v>
      </c>
      <c r="I15" s="128">
        <v>680838.88701120357</v>
      </c>
      <c r="K15" s="42"/>
      <c r="M15" s="52"/>
      <c r="N15" s="128"/>
      <c r="O15" s="128"/>
      <c r="P15" s="42">
        <f t="shared" si="5"/>
        <v>0</v>
      </c>
      <c r="T15" s="128">
        <v>0</v>
      </c>
      <c r="U15" s="128">
        <v>0</v>
      </c>
      <c r="V15" s="165">
        <v>0</v>
      </c>
      <c r="W15" s="128">
        <v>680838.88701120357</v>
      </c>
      <c r="AA15" s="128">
        <v>0</v>
      </c>
      <c r="AB15" s="128">
        <v>0</v>
      </c>
      <c r="AC15" s="165">
        <v>0</v>
      </c>
      <c r="AD15" s="52"/>
    </row>
    <row r="16" spans="4:30" x14ac:dyDescent="0.25">
      <c r="D16" s="53" t="s">
        <v>86</v>
      </c>
      <c r="E16" s="46" t="s">
        <v>187</v>
      </c>
      <c r="F16" s="91"/>
      <c r="G16" s="128">
        <v>0</v>
      </c>
      <c r="H16" s="128">
        <v>3712.2516520695426</v>
      </c>
      <c r="I16" s="128">
        <v>46151.855991169359</v>
      </c>
      <c r="K16" s="42"/>
      <c r="M16" s="52"/>
      <c r="N16" s="128">
        <v>0</v>
      </c>
      <c r="O16" s="128">
        <v>-1614</v>
      </c>
      <c r="P16" s="42">
        <f t="shared" si="5"/>
        <v>3712.2516520695426</v>
      </c>
      <c r="T16" s="128">
        <v>22487.289848324021</v>
      </c>
      <c r="U16" s="128">
        <v>39933.742037169359</v>
      </c>
      <c r="V16" s="165">
        <v>45300.601579369366</v>
      </c>
      <c r="W16" s="128">
        <v>46151.855991169359</v>
      </c>
      <c r="AA16" s="128">
        <v>0</v>
      </c>
      <c r="AB16" s="128">
        <v>0</v>
      </c>
      <c r="AC16" s="165">
        <v>0</v>
      </c>
      <c r="AD16" s="52"/>
    </row>
    <row r="17" spans="1:32" x14ac:dyDescent="0.25">
      <c r="D17" s="53" t="s">
        <v>176</v>
      </c>
      <c r="E17" s="46" t="s">
        <v>187</v>
      </c>
      <c r="F17" s="91"/>
      <c r="G17" s="128">
        <v>8371.8755766938393</v>
      </c>
      <c r="H17" s="128">
        <v>24065.308853678631</v>
      </c>
      <c r="I17" s="128">
        <v>62914</v>
      </c>
      <c r="K17" s="42"/>
      <c r="M17" s="52"/>
      <c r="N17" s="128">
        <v>9438.4816909491165</v>
      </c>
      <c r="O17" s="128">
        <v>15650.464506163476</v>
      </c>
      <c r="P17" s="42">
        <f t="shared" si="5"/>
        <v>24065.308853678631</v>
      </c>
      <c r="T17" s="128">
        <v>10747.467885208998</v>
      </c>
      <c r="U17" s="128">
        <v>26863.295981286868</v>
      </c>
      <c r="V17" s="165">
        <v>46040.664510722323</v>
      </c>
      <c r="W17" s="128">
        <v>62914</v>
      </c>
      <c r="AA17" s="128">
        <v>29477.440262739718</v>
      </c>
      <c r="AB17" s="128">
        <v>57451</v>
      </c>
      <c r="AC17" s="165">
        <v>98762</v>
      </c>
      <c r="AD17" s="52"/>
    </row>
    <row r="18" spans="1:32" x14ac:dyDescent="0.25">
      <c r="D18" s="53" t="s">
        <v>228</v>
      </c>
      <c r="E18" s="46" t="s">
        <v>187</v>
      </c>
      <c r="F18" s="91"/>
      <c r="G18" s="128">
        <v>0</v>
      </c>
      <c r="H18" s="128">
        <v>0</v>
      </c>
      <c r="I18" s="128">
        <v>0</v>
      </c>
      <c r="K18" s="42"/>
      <c r="M18" s="52"/>
      <c r="N18" s="128">
        <v>0</v>
      </c>
      <c r="O18" s="128">
        <v>0</v>
      </c>
      <c r="P18" s="42">
        <f t="shared" si="5"/>
        <v>0</v>
      </c>
      <c r="T18" s="128">
        <v>0</v>
      </c>
      <c r="U18" s="128">
        <v>0</v>
      </c>
      <c r="V18" s="165">
        <v>0</v>
      </c>
      <c r="W18" s="128">
        <v>0</v>
      </c>
      <c r="AA18" s="128">
        <v>0</v>
      </c>
      <c r="AB18" s="128">
        <v>2506</v>
      </c>
      <c r="AC18" s="165">
        <v>7490</v>
      </c>
      <c r="AD18" s="52"/>
    </row>
    <row r="19" spans="1:32" x14ac:dyDescent="0.25">
      <c r="D19" s="53" t="s">
        <v>177</v>
      </c>
      <c r="E19" s="46" t="s">
        <v>187</v>
      </c>
      <c r="F19" s="91"/>
      <c r="G19" s="128">
        <v>117005.31489059154</v>
      </c>
      <c r="H19" s="128">
        <v>186966.00310925336</v>
      </c>
      <c r="I19" s="128">
        <v>227622</v>
      </c>
      <c r="K19" s="42"/>
      <c r="M19" s="52"/>
      <c r="N19" s="128">
        <v>83645.025677473575</v>
      </c>
      <c r="O19" s="128">
        <v>131029.90465087049</v>
      </c>
      <c r="P19" s="42">
        <f t="shared" si="5"/>
        <v>186966.00310925336</v>
      </c>
      <c r="T19" s="128">
        <v>38324.125495519766</v>
      </c>
      <c r="U19" s="128">
        <v>78678.283317217822</v>
      </c>
      <c r="V19" s="165">
        <v>130347.61624937678</v>
      </c>
      <c r="W19" s="128">
        <v>227622</v>
      </c>
      <c r="AA19" s="128">
        <v>110428.7723175961</v>
      </c>
      <c r="AB19" s="128">
        <v>295818</v>
      </c>
      <c r="AC19" s="165">
        <v>528692</v>
      </c>
      <c r="AD19" s="52"/>
    </row>
    <row r="20" spans="1:32" x14ac:dyDescent="0.25">
      <c r="D20" s="53" t="s">
        <v>229</v>
      </c>
      <c r="E20" s="46" t="s">
        <v>187</v>
      </c>
      <c r="F20" s="91"/>
      <c r="G20" s="128">
        <v>0</v>
      </c>
      <c r="H20" s="128">
        <v>0</v>
      </c>
      <c r="I20" s="128">
        <v>0</v>
      </c>
      <c r="K20" s="42"/>
      <c r="M20" s="52"/>
      <c r="N20" s="128">
        <v>0</v>
      </c>
      <c r="O20" s="128">
        <v>0</v>
      </c>
      <c r="P20" s="42">
        <v>0</v>
      </c>
      <c r="T20" s="128">
        <v>0</v>
      </c>
      <c r="U20" s="128">
        <v>0</v>
      </c>
      <c r="V20" s="165">
        <v>0</v>
      </c>
      <c r="W20" s="128">
        <v>0</v>
      </c>
      <c r="AA20" s="128">
        <v>0</v>
      </c>
      <c r="AB20" s="128">
        <v>3812</v>
      </c>
      <c r="AC20" s="165">
        <v>3477</v>
      </c>
      <c r="AD20" s="52"/>
    </row>
    <row r="21" spans="1:32" s="18" customFormat="1" x14ac:dyDescent="0.25">
      <c r="A21" s="37"/>
      <c r="B21" s="37"/>
      <c r="C21" s="37"/>
      <c r="D21" s="39" t="s">
        <v>83</v>
      </c>
      <c r="E21" s="147" t="s">
        <v>187</v>
      </c>
      <c r="F21" s="148"/>
      <c r="G21" s="149">
        <f>SUM(G12:G20)</f>
        <v>1082050.1904672855</v>
      </c>
      <c r="H21" s="149">
        <f>SUM(H12:H20)</f>
        <v>2887106.5636150013</v>
      </c>
      <c r="I21" s="149">
        <f>SUM(I12:I20)</f>
        <v>4154628.4514761157</v>
      </c>
      <c r="K21" s="42"/>
      <c r="M21" s="150"/>
      <c r="N21" s="149">
        <f>SUM(N12:N20)</f>
        <v>328039.5073684227</v>
      </c>
      <c r="O21" s="149">
        <f>SUM(O12:O20)</f>
        <v>1166866.3077760823</v>
      </c>
      <c r="P21" s="149">
        <f>SUM(P12:P20)</f>
        <v>2887106.5636150013</v>
      </c>
      <c r="T21" s="149">
        <f>SUM(T12:T20)</f>
        <v>518817.78434249235</v>
      </c>
      <c r="U21" s="149">
        <f>SUM(U12:U20)</f>
        <v>1031266.9440584934</v>
      </c>
      <c r="V21" s="166">
        <v>1236772</v>
      </c>
      <c r="W21" s="149">
        <f>SUM(W12:W20)</f>
        <v>4154628.4514761157</v>
      </c>
      <c r="AA21" s="149">
        <f>SUM(AA12:AA20)</f>
        <v>24059.512166973524</v>
      </c>
      <c r="AB21" s="149">
        <f>SUM(AB12:AB20)</f>
        <v>1049157</v>
      </c>
      <c r="AC21" s="166">
        <f>SUM(AC12:AC20)</f>
        <v>2030665</v>
      </c>
      <c r="AD21" s="150"/>
      <c r="AF21" s="19"/>
    </row>
    <row r="22" spans="1:32" x14ac:dyDescent="0.25">
      <c r="D22" s="53" t="s">
        <v>238</v>
      </c>
      <c r="E22" s="46" t="s">
        <v>187</v>
      </c>
      <c r="F22" s="91"/>
      <c r="G22" s="128">
        <v>0</v>
      </c>
      <c r="H22" s="128">
        <v>0</v>
      </c>
      <c r="I22" s="128">
        <v>0</v>
      </c>
      <c r="K22" s="42"/>
      <c r="M22" s="52"/>
      <c r="N22" s="128">
        <v>0</v>
      </c>
      <c r="O22" s="128">
        <v>0</v>
      </c>
      <c r="P22" s="42">
        <v>0</v>
      </c>
      <c r="T22" s="128">
        <v>0</v>
      </c>
      <c r="U22" s="128">
        <v>0</v>
      </c>
      <c r="V22" s="165">
        <v>0</v>
      </c>
      <c r="W22" s="128">
        <v>0</v>
      </c>
      <c r="AA22" s="128">
        <v>0</v>
      </c>
      <c r="AB22" s="128">
        <v>0</v>
      </c>
      <c r="AC22" s="165">
        <v>410321</v>
      </c>
      <c r="AD22" s="52"/>
    </row>
    <row r="23" spans="1:32" x14ac:dyDescent="0.25">
      <c r="D23" s="39" t="s">
        <v>239</v>
      </c>
      <c r="E23" s="129" t="s">
        <v>187</v>
      </c>
      <c r="F23" s="91"/>
      <c r="G23" s="130">
        <f>G21+G22</f>
        <v>1082050.1904672855</v>
      </c>
      <c r="H23" s="130">
        <f>H21+H22</f>
        <v>2887106.5636150013</v>
      </c>
      <c r="I23" s="130">
        <f>I21+I22</f>
        <v>4154628.4514761157</v>
      </c>
      <c r="K23" s="42"/>
      <c r="M23" s="52"/>
      <c r="N23" s="130">
        <f>N21+N22</f>
        <v>328039.5073684227</v>
      </c>
      <c r="O23" s="130">
        <f>O21+O22</f>
        <v>1166866.3077760823</v>
      </c>
      <c r="P23" s="130">
        <f>P21+P22</f>
        <v>2887106.5636150013</v>
      </c>
      <c r="T23" s="130">
        <f>T21+T22</f>
        <v>518817.78434249235</v>
      </c>
      <c r="U23" s="130">
        <f>U21+U22</f>
        <v>1031266.9440584934</v>
      </c>
      <c r="V23" s="130">
        <f>V21+V22</f>
        <v>1236772</v>
      </c>
      <c r="W23" s="130">
        <f>W21+W22</f>
        <v>4154628.4514761157</v>
      </c>
      <c r="AA23" s="130">
        <f>AA21+AA22</f>
        <v>24059.512166973524</v>
      </c>
      <c r="AB23" s="130">
        <f>AB21+AB22</f>
        <v>1049157</v>
      </c>
      <c r="AC23" s="130">
        <f>AC21+AC22</f>
        <v>2440986</v>
      </c>
      <c r="AD23" s="52"/>
    </row>
    <row r="24" spans="1:32" x14ac:dyDescent="0.25">
      <c r="D24" s="40" t="s">
        <v>91</v>
      </c>
      <c r="E24" s="46" t="s">
        <v>187</v>
      </c>
      <c r="F24" s="91"/>
      <c r="G24" s="128">
        <v>-293385.57652637578</v>
      </c>
      <c r="H24" s="128">
        <v>-640881.20332220569</v>
      </c>
      <c r="I24" s="128">
        <v>-1343096.8077076981</v>
      </c>
      <c r="K24" s="42"/>
      <c r="M24" s="52"/>
      <c r="N24" s="128">
        <v>-279904.17962405685</v>
      </c>
      <c r="O24" s="128">
        <v>-448354.35067249654</v>
      </c>
      <c r="P24" s="42">
        <f t="shared" ref="P24" si="6">H24</f>
        <v>-640881.20332220569</v>
      </c>
      <c r="T24" s="128">
        <v>-162458.56960378436</v>
      </c>
      <c r="U24" s="128">
        <v>-379302.30810576741</v>
      </c>
      <c r="V24" s="165">
        <v>-742131.48135376733</v>
      </c>
      <c r="W24" s="128">
        <v>-1343096.8077076981</v>
      </c>
      <c r="AA24" s="128">
        <v>-549906.86327959562</v>
      </c>
      <c r="AB24" s="128">
        <v>-1272422</v>
      </c>
      <c r="AC24" s="165">
        <v>-1882227</v>
      </c>
      <c r="AD24" s="52"/>
    </row>
    <row r="25" spans="1:32" x14ac:dyDescent="0.25">
      <c r="D25" s="39" t="s">
        <v>250</v>
      </c>
      <c r="E25" s="129" t="s">
        <v>187</v>
      </c>
      <c r="F25" s="91"/>
      <c r="G25" s="130">
        <f>G23+G24</f>
        <v>788664.61394090974</v>
      </c>
      <c r="H25" s="130">
        <f t="shared" ref="H25:I25" si="7">H23+H24</f>
        <v>2246225.3602927956</v>
      </c>
      <c r="I25" s="130">
        <f t="shared" si="7"/>
        <v>2811531.6437684176</v>
      </c>
      <c r="K25" s="42"/>
      <c r="M25" s="52"/>
      <c r="N25" s="43">
        <f>N23+N24</f>
        <v>48135.327744365844</v>
      </c>
      <c r="O25" s="43">
        <f t="shared" ref="O25:P25" si="8">O23+O24</f>
        <v>718511.95710358582</v>
      </c>
      <c r="P25" s="43">
        <f t="shared" si="8"/>
        <v>2246225.3602927956</v>
      </c>
      <c r="T25" s="44">
        <f t="shared" ref="T25" si="9">T23+T24</f>
        <v>356359.21473870799</v>
      </c>
      <c r="U25" s="44">
        <f t="shared" ref="U25" si="10">U23+U24</f>
        <v>651964.63595272601</v>
      </c>
      <c r="V25" s="130">
        <v>494640</v>
      </c>
      <c r="W25" s="44">
        <f t="shared" ref="W25" si="11">W23+W24</f>
        <v>2811531.6437684176</v>
      </c>
      <c r="AA25" s="44">
        <f t="shared" ref="AA25:AC25" si="12">AA23+AA24</f>
        <v>-525847.35111262207</v>
      </c>
      <c r="AB25" s="130">
        <f t="shared" si="12"/>
        <v>-223265</v>
      </c>
      <c r="AC25" s="130">
        <f t="shared" si="12"/>
        <v>558759</v>
      </c>
      <c r="AD25" s="52"/>
      <c r="AF25" s="19"/>
    </row>
    <row r="26" spans="1:32" x14ac:dyDescent="0.25">
      <c r="F26" s="91"/>
      <c r="G26" s="100"/>
      <c r="H26" s="100"/>
      <c r="I26" s="100"/>
      <c r="K26" s="42"/>
      <c r="M26" s="52"/>
      <c r="V26" s="164"/>
      <c r="AC26" s="164"/>
      <c r="AD26" s="52"/>
    </row>
    <row r="27" spans="1:32" x14ac:dyDescent="0.25">
      <c r="F27" s="93"/>
      <c r="G27" s="100"/>
      <c r="H27" s="100"/>
      <c r="I27" s="100"/>
      <c r="K27" s="42"/>
      <c r="M27" s="52"/>
      <c r="V27" s="164"/>
      <c r="AC27" s="164"/>
      <c r="AD27" s="52"/>
    </row>
    <row r="28" spans="1:32" x14ac:dyDescent="0.25">
      <c r="D28" s="39" t="s">
        <v>140</v>
      </c>
      <c r="E28" s="129" t="s">
        <v>187</v>
      </c>
      <c r="F28" s="92"/>
      <c r="G28" s="43">
        <v>1079407.6623319057</v>
      </c>
      <c r="H28" s="43">
        <v>3074043.5140448199</v>
      </c>
      <c r="I28" s="43">
        <v>3638322.8159664748</v>
      </c>
      <c r="K28" s="42"/>
      <c r="M28" s="52"/>
      <c r="N28" s="43">
        <v>497116</v>
      </c>
      <c r="O28" s="43">
        <v>1332737.9386190483</v>
      </c>
      <c r="P28" s="43">
        <v>3074043.5140448199</v>
      </c>
      <c r="T28" s="43">
        <v>590400.83424213564</v>
      </c>
      <c r="U28" s="43">
        <v>1162880.2401096707</v>
      </c>
      <c r="V28" s="163">
        <v>1335110.092161797</v>
      </c>
      <c r="W28" s="43">
        <v>3638322.8159664748</v>
      </c>
      <c r="AA28" s="43">
        <v>202111.58525985741</v>
      </c>
      <c r="AB28" s="43">
        <v>1405708</v>
      </c>
      <c r="AC28" s="163">
        <v>2009562</v>
      </c>
      <c r="AD28" s="52"/>
    </row>
    <row r="29" spans="1:32" x14ac:dyDescent="0.25">
      <c r="D29" s="37" t="s">
        <v>129</v>
      </c>
      <c r="E29" s="46" t="s">
        <v>187</v>
      </c>
      <c r="F29" s="88"/>
      <c r="G29" s="128">
        <v>0</v>
      </c>
      <c r="H29" s="128">
        <v>0</v>
      </c>
      <c r="I29" s="128">
        <v>108908</v>
      </c>
      <c r="K29" s="42"/>
      <c r="M29" s="52"/>
      <c r="N29" s="128">
        <v>0</v>
      </c>
      <c r="O29" s="128">
        <v>0</v>
      </c>
      <c r="P29" s="128">
        <f>H29</f>
        <v>0</v>
      </c>
      <c r="T29" s="128">
        <v>0</v>
      </c>
      <c r="U29" s="128">
        <v>0</v>
      </c>
      <c r="V29" s="165">
        <v>108908</v>
      </c>
      <c r="W29" s="42">
        <f>I29</f>
        <v>108908</v>
      </c>
      <c r="AA29" s="128">
        <v>0</v>
      </c>
      <c r="AB29" s="128">
        <v>0</v>
      </c>
      <c r="AC29" s="165">
        <v>0</v>
      </c>
      <c r="AD29" s="52"/>
    </row>
    <row r="30" spans="1:32" x14ac:dyDescent="0.25">
      <c r="D30" s="37" t="s">
        <v>241</v>
      </c>
      <c r="E30" s="46" t="s">
        <v>187</v>
      </c>
      <c r="F30" s="88"/>
      <c r="G30" s="128">
        <v>0</v>
      </c>
      <c r="H30" s="128">
        <v>0</v>
      </c>
      <c r="I30" s="128">
        <v>0</v>
      </c>
      <c r="K30" s="42"/>
      <c r="M30" s="52"/>
      <c r="N30" s="128">
        <v>0</v>
      </c>
      <c r="O30" s="128">
        <v>0</v>
      </c>
      <c r="P30" s="128">
        <v>0</v>
      </c>
      <c r="T30" s="128">
        <v>0</v>
      </c>
      <c r="U30" s="128">
        <v>0</v>
      </c>
      <c r="V30" s="165">
        <v>0</v>
      </c>
      <c r="W30" s="42">
        <v>0</v>
      </c>
      <c r="AA30" s="128">
        <v>0</v>
      </c>
      <c r="AB30" s="128">
        <v>0</v>
      </c>
      <c r="AC30" s="165">
        <v>410321</v>
      </c>
      <c r="AD30" s="52"/>
    </row>
    <row r="31" spans="1:32" s="18" customFormat="1" x14ac:dyDescent="0.25">
      <c r="A31" s="37"/>
      <c r="B31" s="37"/>
      <c r="C31" s="37"/>
      <c r="D31" s="18" t="s">
        <v>151</v>
      </c>
      <c r="E31" s="147" t="s">
        <v>187</v>
      </c>
      <c r="F31" s="88"/>
      <c r="G31" s="149">
        <f>G28+G29+G30</f>
        <v>1079407.6623319057</v>
      </c>
      <c r="H31" s="149">
        <f>H28+H29+H30</f>
        <v>3074043.5140448199</v>
      </c>
      <c r="I31" s="149">
        <f>I28+I29+I30</f>
        <v>3747230.8159664748</v>
      </c>
      <c r="K31" s="42"/>
      <c r="M31" s="150"/>
      <c r="N31" s="149">
        <f>N28+N29+N30</f>
        <v>497116</v>
      </c>
      <c r="O31" s="149">
        <f>O28+O29+O30</f>
        <v>1332737.9386190483</v>
      </c>
      <c r="P31" s="149">
        <f>P28+P29+P30</f>
        <v>3074043.5140448199</v>
      </c>
      <c r="T31" s="149">
        <f>T28+T29+T30</f>
        <v>590400.83424213564</v>
      </c>
      <c r="U31" s="149">
        <f>U28+U29+U30</f>
        <v>1162880.2401096707</v>
      </c>
      <c r="V31" s="166">
        <f>V28+V29+V30</f>
        <v>1444018.092161797</v>
      </c>
      <c r="W31" s="149">
        <f>W28+W29+W30</f>
        <v>3747230.8159664748</v>
      </c>
      <c r="AA31" s="149">
        <f>AA28+AA29+AA30</f>
        <v>202111.58525985741</v>
      </c>
      <c r="AB31" s="149">
        <f>AB28+AB29+AB30</f>
        <v>1405708</v>
      </c>
      <c r="AC31" s="166">
        <f>AC28+AC29+AC30</f>
        <v>2419883</v>
      </c>
      <c r="AD31" s="150"/>
    </row>
    <row r="32" spans="1:32" x14ac:dyDescent="0.25">
      <c r="D32" s="37" t="s">
        <v>87</v>
      </c>
      <c r="E32" s="46" t="s">
        <v>187</v>
      </c>
      <c r="F32" s="92"/>
      <c r="G32" s="128">
        <v>-301875</v>
      </c>
      <c r="H32" s="128">
        <v>-674457</v>
      </c>
      <c r="I32" s="128">
        <v>-1406842.3192158423</v>
      </c>
      <c r="K32" s="42"/>
      <c r="M32" s="52"/>
      <c r="N32" s="128">
        <v>-291410.16472195915</v>
      </c>
      <c r="O32" s="128">
        <v>-469871</v>
      </c>
      <c r="P32" s="42">
        <f t="shared" ref="P32:P36" si="13">H32</f>
        <v>-674457</v>
      </c>
      <c r="T32" s="128">
        <v>-171951.0689026555</v>
      </c>
      <c r="U32" s="128">
        <v>-396307.54657432676</v>
      </c>
      <c r="V32" s="165">
        <v>-770136</v>
      </c>
      <c r="W32" s="128">
        <v>-1406842.3192158423</v>
      </c>
      <c r="AA32" s="128">
        <v>-585443.61137677915</v>
      </c>
      <c r="AB32" s="128">
        <v>-1322943</v>
      </c>
      <c r="AC32" s="165">
        <v>-1953111</v>
      </c>
      <c r="AD32" s="52"/>
    </row>
    <row r="33" spans="4:30" x14ac:dyDescent="0.25">
      <c r="D33" s="37" t="s">
        <v>88</v>
      </c>
      <c r="E33" s="46" t="s">
        <v>187</v>
      </c>
      <c r="F33" s="92"/>
      <c r="G33" s="128">
        <v>131926</v>
      </c>
      <c r="H33" s="128">
        <v>228271</v>
      </c>
      <c r="I33" s="128">
        <v>290535.95614601811</v>
      </c>
      <c r="K33" s="42"/>
      <c r="M33" s="52"/>
      <c r="N33" s="128">
        <v>93083.50736842271</v>
      </c>
      <c r="O33" s="128">
        <v>146680.46450616349</v>
      </c>
      <c r="P33" s="42">
        <f t="shared" si="13"/>
        <v>228271</v>
      </c>
      <c r="T33" s="128">
        <v>49071.593380728751</v>
      </c>
      <c r="U33" s="128">
        <v>105180.48110449381</v>
      </c>
      <c r="V33" s="165">
        <v>176388</v>
      </c>
      <c r="W33" s="128">
        <v>290535.95614601811</v>
      </c>
      <c r="AA33" s="128">
        <v>138932.56631334074</v>
      </c>
      <c r="AB33" s="128">
        <v>353269</v>
      </c>
      <c r="AC33" s="165">
        <v>634943</v>
      </c>
      <c r="AD33" s="52"/>
    </row>
    <row r="34" spans="4:30" x14ac:dyDescent="0.25">
      <c r="D34" s="37" t="s">
        <v>240</v>
      </c>
      <c r="E34" s="46" t="s">
        <v>187</v>
      </c>
      <c r="F34" s="92"/>
      <c r="G34" s="128">
        <v>0</v>
      </c>
      <c r="H34" s="128">
        <v>0</v>
      </c>
      <c r="I34" s="128">
        <v>0</v>
      </c>
      <c r="K34" s="42"/>
      <c r="M34" s="52"/>
      <c r="N34" s="128">
        <v>0</v>
      </c>
      <c r="O34" s="128">
        <v>0</v>
      </c>
      <c r="P34" s="42">
        <v>0</v>
      </c>
      <c r="T34" s="128">
        <v>0</v>
      </c>
      <c r="U34" s="128">
        <v>0</v>
      </c>
      <c r="V34" s="165">
        <v>0</v>
      </c>
      <c r="W34" s="128">
        <v>0</v>
      </c>
      <c r="AA34" s="128">
        <v>0</v>
      </c>
      <c r="AB34" s="128">
        <v>0</v>
      </c>
      <c r="AC34" s="165">
        <v>8702</v>
      </c>
      <c r="AD34" s="52"/>
    </row>
    <row r="35" spans="4:30" x14ac:dyDescent="0.25">
      <c r="D35" s="37" t="s">
        <v>89</v>
      </c>
      <c r="E35" s="46" t="s">
        <v>187</v>
      </c>
      <c r="F35" s="92"/>
      <c r="G35" s="128">
        <v>0</v>
      </c>
      <c r="H35" s="128">
        <v>0</v>
      </c>
      <c r="I35" s="128">
        <v>-3062.903266446313</v>
      </c>
      <c r="K35" s="42"/>
      <c r="M35" s="52"/>
      <c r="N35" s="128">
        <v>0</v>
      </c>
      <c r="O35" s="128">
        <v>-52.629500624657524</v>
      </c>
      <c r="P35" s="42">
        <f t="shared" si="13"/>
        <v>0</v>
      </c>
      <c r="T35" s="128">
        <v>-139.11084154520552</v>
      </c>
      <c r="U35" s="128">
        <v>-356.97560368219183</v>
      </c>
      <c r="V35" s="165">
        <v>-1150</v>
      </c>
      <c r="W35" s="128">
        <v>-3062.903266446313</v>
      </c>
      <c r="AA35" s="128">
        <v>-5.095818073417945</v>
      </c>
      <c r="AB35" s="128">
        <v>10</v>
      </c>
      <c r="AC35" s="165">
        <v>344</v>
      </c>
      <c r="AD35" s="52"/>
    </row>
    <row r="36" spans="4:30" x14ac:dyDescent="0.25">
      <c r="D36" s="37" t="s">
        <v>150</v>
      </c>
      <c r="E36" s="46" t="s">
        <v>187</v>
      </c>
      <c r="F36" s="88"/>
      <c r="G36" s="128">
        <v>0</v>
      </c>
      <c r="H36" s="128">
        <v>0</v>
      </c>
      <c r="I36" s="128">
        <v>680838.88701120357</v>
      </c>
      <c r="K36" s="42"/>
      <c r="M36" s="52"/>
      <c r="N36" s="128">
        <v>0</v>
      </c>
      <c r="O36" s="128">
        <v>0</v>
      </c>
      <c r="P36" s="128">
        <f t="shared" si="13"/>
        <v>0</v>
      </c>
      <c r="T36" s="128">
        <v>0</v>
      </c>
      <c r="U36" s="128">
        <v>0</v>
      </c>
      <c r="V36" s="165">
        <v>0</v>
      </c>
      <c r="W36" s="42">
        <f>I36</f>
        <v>680838.88701120357</v>
      </c>
      <c r="AA36" s="128">
        <v>0</v>
      </c>
      <c r="AB36" s="128">
        <v>0</v>
      </c>
      <c r="AC36" s="165">
        <v>0</v>
      </c>
      <c r="AD36" s="52"/>
    </row>
    <row r="37" spans="4:30" x14ac:dyDescent="0.25">
      <c r="D37" s="39" t="s">
        <v>251</v>
      </c>
      <c r="E37" s="129" t="s">
        <v>187</v>
      </c>
      <c r="F37" s="92"/>
      <c r="G37" s="130">
        <f>SUM(G31:G36)</f>
        <v>909458.66233190568</v>
      </c>
      <c r="H37" s="130">
        <f>SUM(H31:H36)</f>
        <v>2627857.5140448199</v>
      </c>
      <c r="I37" s="130">
        <f>SUM(I31:I36)</f>
        <v>3308700.4366414077</v>
      </c>
      <c r="K37" s="42"/>
      <c r="M37" s="52"/>
      <c r="N37" s="130">
        <f>SUM(N31:N36)</f>
        <v>298789.34264646354</v>
      </c>
      <c r="O37" s="130">
        <f>SUM(O31:O36)</f>
        <v>1009494.7736245872</v>
      </c>
      <c r="P37" s="130">
        <f>SUM(P31:P36)</f>
        <v>2627857.5140448199</v>
      </c>
      <c r="T37" s="130">
        <f>SUM(T31:T36)</f>
        <v>467382.24787866365</v>
      </c>
      <c r="U37" s="130">
        <f>SUM(U31:U36)</f>
        <v>871396.19903615559</v>
      </c>
      <c r="V37" s="130">
        <f>SUM(V31:V36)</f>
        <v>849120.09216179699</v>
      </c>
      <c r="W37" s="130">
        <f>SUM(W31:W36)</f>
        <v>3308700.4366414077</v>
      </c>
      <c r="AA37" s="130">
        <f>SUM(AA31:AA36)</f>
        <v>-244404.55562165444</v>
      </c>
      <c r="AB37" s="130">
        <f>SUM(AB31:AB36)</f>
        <v>436044</v>
      </c>
      <c r="AC37" s="130">
        <f>SUM(AC31:AC36)</f>
        <v>1110761</v>
      </c>
      <c r="AD37" s="52"/>
    </row>
    <row r="38" spans="4:30" x14ac:dyDescent="0.25">
      <c r="F38" s="92"/>
      <c r="G38" s="100"/>
      <c r="H38" s="100"/>
      <c r="I38" s="100"/>
      <c r="K38" s="42"/>
      <c r="M38" s="52"/>
      <c r="V38" s="164"/>
      <c r="AC38" s="164"/>
      <c r="AD38" s="52"/>
    </row>
    <row r="39" spans="4:30" s="39" customFormat="1" ht="15.6" x14ac:dyDescent="0.25">
      <c r="D39" s="39" t="s">
        <v>221</v>
      </c>
      <c r="E39" s="129" t="s">
        <v>187</v>
      </c>
      <c r="F39" s="92"/>
      <c r="G39" s="130">
        <f>G40+G41</f>
        <v>538848</v>
      </c>
      <c r="H39" s="130">
        <f t="shared" ref="H39:I39" si="14">H40+H41</f>
        <v>1220691</v>
      </c>
      <c r="I39" s="130">
        <f t="shared" si="14"/>
        <v>2145638</v>
      </c>
      <c r="K39" s="42"/>
      <c r="M39" s="54"/>
      <c r="N39" s="130">
        <f t="shared" ref="N39:P39" si="15">N40+N41</f>
        <v>-96936</v>
      </c>
      <c r="O39" s="130">
        <f t="shared" si="15"/>
        <v>115577</v>
      </c>
      <c r="P39" s="130">
        <f t="shared" si="15"/>
        <v>1220691</v>
      </c>
      <c r="T39" s="130">
        <f t="shared" ref="T39:W39" si="16">T40+T41</f>
        <v>1840237</v>
      </c>
      <c r="U39" s="130">
        <f t="shared" si="16"/>
        <v>1953311</v>
      </c>
      <c r="V39" s="130">
        <f>V40+V41</f>
        <v>1946257</v>
      </c>
      <c r="W39" s="130">
        <f t="shared" si="16"/>
        <v>2145638</v>
      </c>
      <c r="AA39" s="130">
        <f>AA40+AA41</f>
        <v>1688696</v>
      </c>
      <c r="AB39" s="130">
        <f>AB40+AB41</f>
        <v>1661242</v>
      </c>
      <c r="AC39" s="130">
        <f>AC40+AC41</f>
        <v>934479</v>
      </c>
      <c r="AD39" s="54"/>
    </row>
    <row r="40" spans="4:30" x14ac:dyDescent="0.25">
      <c r="D40" s="118" t="s">
        <v>214</v>
      </c>
      <c r="E40" s="46" t="s">
        <v>187</v>
      </c>
      <c r="F40" s="92"/>
      <c r="G40" s="100">
        <f>CF!F35</f>
        <v>832807</v>
      </c>
      <c r="H40" s="100">
        <f>CF!G35</f>
        <v>1861572</v>
      </c>
      <c r="I40" s="100">
        <f>CF!H35</f>
        <v>3447940</v>
      </c>
      <c r="K40" s="42"/>
      <c r="M40" s="52"/>
      <c r="N40" s="100">
        <f>CF!M35</f>
        <v>176824</v>
      </c>
      <c r="O40" s="100">
        <f>CF!N35</f>
        <v>557787</v>
      </c>
      <c r="P40" s="100">
        <f>CF!O35</f>
        <v>1861572</v>
      </c>
      <c r="T40" s="100">
        <f>CF!S35</f>
        <v>1989198</v>
      </c>
      <c r="U40" s="100">
        <f>CF!T35</f>
        <v>2317246</v>
      </c>
      <c r="V40" s="100">
        <f>CF!U35</f>
        <v>2660494</v>
      </c>
      <c r="W40" s="100">
        <f>CF!V35</f>
        <v>3447940</v>
      </c>
      <c r="AA40" s="100">
        <f>CF!Z35</f>
        <v>2224009</v>
      </c>
      <c r="AB40" s="100">
        <f>CF!AA35</f>
        <v>2899189</v>
      </c>
      <c r="AC40" s="100">
        <f>CF!AB35</f>
        <v>3448976</v>
      </c>
      <c r="AD40" s="52"/>
    </row>
    <row r="41" spans="4:30" ht="26.4" x14ac:dyDescent="0.25">
      <c r="D41" s="118" t="s">
        <v>215</v>
      </c>
      <c r="E41" s="46" t="s">
        <v>187</v>
      </c>
      <c r="G41" s="100">
        <f>G43</f>
        <v>-293959</v>
      </c>
      <c r="H41" s="100">
        <f t="shared" ref="H41:I41" si="17">H43</f>
        <v>-640881</v>
      </c>
      <c r="I41" s="100">
        <f t="shared" si="17"/>
        <v>-1302302</v>
      </c>
      <c r="K41" s="42"/>
      <c r="M41" s="52"/>
      <c r="N41" s="100">
        <f t="shared" ref="N41:P41" si="18">N43</f>
        <v>-273760</v>
      </c>
      <c r="O41" s="100">
        <f t="shared" si="18"/>
        <v>-442210</v>
      </c>
      <c r="P41" s="100">
        <f t="shared" si="18"/>
        <v>-640881</v>
      </c>
      <c r="T41" s="100">
        <f t="shared" ref="T41:W41" si="19">T43</f>
        <v>-148961</v>
      </c>
      <c r="U41" s="100">
        <f t="shared" si="19"/>
        <v>-363935</v>
      </c>
      <c r="V41" s="100">
        <f t="shared" si="19"/>
        <v>-714237</v>
      </c>
      <c r="W41" s="100">
        <f t="shared" si="19"/>
        <v>-1302302</v>
      </c>
      <c r="AA41" s="100">
        <f t="shared" ref="AA41:AC41" si="20">AA43</f>
        <v>-535313</v>
      </c>
      <c r="AB41" s="100">
        <f t="shared" si="20"/>
        <v>-1237947</v>
      </c>
      <c r="AC41" s="100">
        <f t="shared" si="20"/>
        <v>-2514497</v>
      </c>
      <c r="AD41" s="52"/>
    </row>
    <row r="42" spans="4:30" x14ac:dyDescent="0.25">
      <c r="F42" s="88"/>
      <c r="G42" s="133"/>
      <c r="H42" s="133"/>
      <c r="I42" s="133"/>
      <c r="J42" s="88"/>
      <c r="K42" s="42"/>
      <c r="M42" s="52"/>
      <c r="N42" s="42"/>
      <c r="O42" s="42"/>
      <c r="P42" s="42"/>
      <c r="Q42" s="42"/>
      <c r="R42" s="42"/>
      <c r="S42" s="42"/>
      <c r="T42" s="42"/>
      <c r="U42" s="42"/>
      <c r="V42" s="167"/>
      <c r="W42" s="42"/>
      <c r="X42" s="42"/>
      <c r="Y42" s="42"/>
      <c r="AA42" s="42"/>
      <c r="AB42" s="42"/>
      <c r="AC42" s="167"/>
      <c r="AD42" s="52"/>
    </row>
    <row r="43" spans="4:30" x14ac:dyDescent="0.25">
      <c r="D43" s="39" t="s">
        <v>219</v>
      </c>
      <c r="E43" s="129" t="s">
        <v>187</v>
      </c>
      <c r="F43" s="92"/>
      <c r="G43" s="130">
        <f>SUM(G44:G46)</f>
        <v>-293959</v>
      </c>
      <c r="H43" s="130">
        <f t="shared" ref="H43:I43" si="21">SUM(H44:H46)</f>
        <v>-640881</v>
      </c>
      <c r="I43" s="130">
        <f t="shared" si="21"/>
        <v>-1302302</v>
      </c>
      <c r="K43" s="42"/>
      <c r="M43" s="52"/>
      <c r="N43" s="44">
        <f t="shared" ref="N43" si="22">SUM(N44:N46)</f>
        <v>-273760</v>
      </c>
      <c r="O43" s="44">
        <f t="shared" ref="O43" si="23">SUM(O44:O46)</f>
        <v>-442210</v>
      </c>
      <c r="P43" s="44">
        <f t="shared" ref="P43" si="24">SUM(P44:P46)</f>
        <v>-640881</v>
      </c>
      <c r="T43" s="44">
        <f t="shared" ref="T43" si="25">SUM(T44:T46)</f>
        <v>-148961</v>
      </c>
      <c r="U43" s="44">
        <f t="shared" ref="U43" si="26">SUM(U44:U46)</f>
        <v>-363935</v>
      </c>
      <c r="V43" s="130">
        <f t="shared" ref="V43" si="27">SUM(V44:V46)</f>
        <v>-714237</v>
      </c>
      <c r="W43" s="44">
        <f t="shared" ref="W43" si="28">SUM(W44:W46)</f>
        <v>-1302302</v>
      </c>
      <c r="AA43" s="44">
        <f t="shared" ref="AA43:AC43" si="29">SUM(AA44:AA46)</f>
        <v>-535313</v>
      </c>
      <c r="AB43" s="130">
        <f t="shared" si="29"/>
        <v>-1237947</v>
      </c>
      <c r="AC43" s="130">
        <f t="shared" si="29"/>
        <v>-2514497</v>
      </c>
      <c r="AD43" s="52"/>
    </row>
    <row r="44" spans="4:30" x14ac:dyDescent="0.25">
      <c r="D44" s="37" t="s">
        <v>62</v>
      </c>
      <c r="E44" s="46" t="s">
        <v>187</v>
      </c>
      <c r="F44" s="92"/>
      <c r="G44" s="42">
        <f>CF!F39</f>
        <v>-187550</v>
      </c>
      <c r="H44" s="42">
        <f>CF!G39</f>
        <v>-417601</v>
      </c>
      <c r="I44" s="42">
        <f>CF!H39</f>
        <v>-893707</v>
      </c>
      <c r="K44" s="42"/>
      <c r="M44" s="52"/>
      <c r="N44" s="42">
        <f>CF!M39</f>
        <v>-171210</v>
      </c>
      <c r="O44" s="42">
        <f>CF!N39</f>
        <v>-285555</v>
      </c>
      <c r="P44" s="42">
        <f>CF!O39</f>
        <v>-417601</v>
      </c>
      <c r="Q44" s="42">
        <f>-CF!P39</f>
        <v>0</v>
      </c>
      <c r="T44" s="42">
        <f>CF!S39</f>
        <v>-105817</v>
      </c>
      <c r="U44" s="42">
        <f>CF!T39</f>
        <v>-208259</v>
      </c>
      <c r="V44" s="167">
        <f>CF!U39</f>
        <v>-421589</v>
      </c>
      <c r="W44" s="42">
        <f>CF!V39</f>
        <v>-893707</v>
      </c>
      <c r="AA44" s="42">
        <f>CF!Z39</f>
        <v>-429028</v>
      </c>
      <c r="AB44" s="42">
        <f>CF!AA39</f>
        <v>-827133</v>
      </c>
      <c r="AC44" s="167">
        <f>CF!AB39</f>
        <v>-1267044</v>
      </c>
      <c r="AD44" s="52"/>
    </row>
    <row r="45" spans="4:30" x14ac:dyDescent="0.25">
      <c r="D45" s="37" t="s">
        <v>63</v>
      </c>
      <c r="E45" s="46" t="s">
        <v>187</v>
      </c>
      <c r="F45" s="92"/>
      <c r="G45" s="42">
        <f>CF!F40</f>
        <v>-42664</v>
      </c>
      <c r="H45" s="42">
        <f>CF!G40</f>
        <v>-53438</v>
      </c>
      <c r="I45" s="42">
        <f>CF!H40</f>
        <v>-89053</v>
      </c>
      <c r="K45" s="42"/>
      <c r="M45" s="52"/>
      <c r="N45" s="42">
        <f>CF!M40</f>
        <v>-24637</v>
      </c>
      <c r="O45" s="42">
        <f>CF!N40</f>
        <v>-29282</v>
      </c>
      <c r="P45" s="42">
        <f>CF!O40</f>
        <v>-53438</v>
      </c>
      <c r="Q45" s="42">
        <f>-CF!P40</f>
        <v>0</v>
      </c>
      <c r="T45" s="42">
        <f>CF!S40</f>
        <v>0</v>
      </c>
      <c r="U45" s="42">
        <f>CF!T40</f>
        <v>-2486</v>
      </c>
      <c r="V45" s="167">
        <f>CF!U40</f>
        <v>-55913</v>
      </c>
      <c r="W45" s="42">
        <f>CF!V40</f>
        <v>-89053</v>
      </c>
      <c r="AA45" s="42">
        <f>CF!Z40</f>
        <v>-61182</v>
      </c>
      <c r="AB45" s="42">
        <f>CF!AA40</f>
        <v>-36587</v>
      </c>
      <c r="AC45" s="167">
        <f>CF!AB40</f>
        <v>-172469</v>
      </c>
      <c r="AD45" s="52"/>
    </row>
    <row r="46" spans="4:30" x14ac:dyDescent="0.25">
      <c r="D46" s="37" t="s">
        <v>61</v>
      </c>
      <c r="E46" s="46" t="s">
        <v>187</v>
      </c>
      <c r="F46" s="92"/>
      <c r="G46" s="100">
        <f>CF!F38</f>
        <v>-63745</v>
      </c>
      <c r="H46" s="100">
        <f>CF!G38</f>
        <v>-169842</v>
      </c>
      <c r="I46" s="100">
        <f>CF!H38</f>
        <v>-319542</v>
      </c>
      <c r="K46" s="42"/>
      <c r="M46" s="52"/>
      <c r="N46" s="100">
        <f>CF!M38</f>
        <v>-77913</v>
      </c>
      <c r="O46" s="100">
        <f>CF!N38</f>
        <v>-127373</v>
      </c>
      <c r="P46" s="100">
        <f>CF!O38</f>
        <v>-169842</v>
      </c>
      <c r="Q46" s="41">
        <f>-CF!P38</f>
        <v>0</v>
      </c>
      <c r="T46" s="100">
        <f>CF!S38</f>
        <v>-43144</v>
      </c>
      <c r="U46" s="100">
        <f>CF!T38</f>
        <v>-153190</v>
      </c>
      <c r="V46" s="100">
        <f>CF!U38</f>
        <v>-236735</v>
      </c>
      <c r="W46" s="100">
        <f>CF!V38</f>
        <v>-319542</v>
      </c>
      <c r="AA46" s="100">
        <f>CF!Z38</f>
        <v>-45103</v>
      </c>
      <c r="AB46" s="100">
        <f>CF!AA38</f>
        <v>-374227</v>
      </c>
      <c r="AC46" s="100">
        <f>CF!AB38</f>
        <v>-1074984</v>
      </c>
      <c r="AD46" s="52"/>
    </row>
    <row r="47" spans="4:30" x14ac:dyDescent="0.25">
      <c r="F47" s="92"/>
      <c r="H47" s="37"/>
      <c r="I47" s="37"/>
      <c r="K47" s="42"/>
      <c r="M47" s="52"/>
      <c r="AC47" s="167"/>
      <c r="AD47" s="52"/>
    </row>
    <row r="48" spans="4:30" x14ac:dyDescent="0.25">
      <c r="F48" s="92"/>
      <c r="K48" s="42"/>
      <c r="M48" s="52"/>
      <c r="AC48" s="164"/>
      <c r="AD48" s="52"/>
    </row>
    <row r="49" spans="4:30" x14ac:dyDescent="0.25">
      <c r="D49" s="39" t="s">
        <v>172</v>
      </c>
      <c r="E49" s="129" t="s">
        <v>187</v>
      </c>
      <c r="F49" s="92"/>
      <c r="G49" s="44">
        <f>-G50+G51+G52</f>
        <v>177892</v>
      </c>
      <c r="H49" s="44">
        <f>-H50+H51+H52</f>
        <v>-82468</v>
      </c>
      <c r="I49" s="44">
        <f>-I50+I52+I51</f>
        <v>94438</v>
      </c>
      <c r="K49" s="42"/>
      <c r="M49" s="52"/>
      <c r="N49" s="52"/>
      <c r="O49" s="52"/>
      <c r="P49" s="44">
        <f>-P50+P52+P51</f>
        <v>-82468</v>
      </c>
      <c r="T49" s="52"/>
      <c r="U49" s="44">
        <f>-U50+U52+U51</f>
        <v>-474376</v>
      </c>
      <c r="V49" s="44">
        <f>-V50+V52+V51</f>
        <v>478400</v>
      </c>
      <c r="W49" s="44">
        <f>-W50+W51+W52</f>
        <v>94438</v>
      </c>
      <c r="AA49" s="44">
        <f>-AA50+AA52+AA51</f>
        <v>-1519814</v>
      </c>
      <c r="AB49" s="130">
        <f>-AB50+AB52+AB51</f>
        <v>-807369</v>
      </c>
      <c r="AC49" s="130">
        <f>-AC50+AC52+AC51</f>
        <v>1802907</v>
      </c>
      <c r="AD49" s="52"/>
    </row>
    <row r="50" spans="4:30" x14ac:dyDescent="0.25">
      <c r="D50" s="37" t="s">
        <v>170</v>
      </c>
      <c r="E50" s="46" t="s">
        <v>187</v>
      </c>
      <c r="F50" s="92"/>
      <c r="G50" s="41">
        <v>116308</v>
      </c>
      <c r="H50" s="41">
        <v>697516</v>
      </c>
      <c r="I50" s="41">
        <v>2640062</v>
      </c>
      <c r="K50" s="42"/>
      <c r="M50" s="52"/>
      <c r="N50" s="52"/>
      <c r="O50" s="52"/>
      <c r="P50" s="42">
        <f>H50</f>
        <v>697516</v>
      </c>
      <c r="T50" s="52"/>
      <c r="U50" s="42">
        <v>1465507</v>
      </c>
      <c r="V50" s="42">
        <v>1466144</v>
      </c>
      <c r="W50" s="42">
        <f t="shared" ref="W50:W52" si="30">I50</f>
        <v>2640062</v>
      </c>
      <c r="AA50" s="42">
        <v>4985547</v>
      </c>
      <c r="AB50" s="42">
        <v>4238261</v>
      </c>
      <c r="AC50" s="167">
        <v>1280393</v>
      </c>
      <c r="AD50" s="52"/>
    </row>
    <row r="51" spans="4:30" x14ac:dyDescent="0.25">
      <c r="D51" s="37" t="s">
        <v>174</v>
      </c>
      <c r="E51" s="46" t="s">
        <v>187</v>
      </c>
      <c r="F51" s="88"/>
      <c r="G51" s="41">
        <v>0</v>
      </c>
      <c r="H51" s="41">
        <v>614423</v>
      </c>
      <c r="I51" s="41">
        <v>888760</v>
      </c>
      <c r="K51" s="42"/>
      <c r="M51" s="52"/>
      <c r="N51" s="52"/>
      <c r="O51" s="52"/>
      <c r="P51" s="42">
        <f>H51</f>
        <v>614423</v>
      </c>
      <c r="T51" s="52"/>
      <c r="U51" s="42">
        <v>990282</v>
      </c>
      <c r="V51" s="42">
        <v>1942910</v>
      </c>
      <c r="W51" s="42">
        <f t="shared" si="30"/>
        <v>888760</v>
      </c>
      <c r="AA51" s="42">
        <f>2345630</f>
        <v>2345630</v>
      </c>
      <c r="AB51" s="42">
        <v>2226278</v>
      </c>
      <c r="AC51" s="167">
        <v>1937612</v>
      </c>
      <c r="AD51" s="52"/>
    </row>
    <row r="52" spans="4:30" x14ac:dyDescent="0.25">
      <c r="D52" s="37" t="s">
        <v>173</v>
      </c>
      <c r="E52" s="46" t="s">
        <v>187</v>
      </c>
      <c r="F52" s="88"/>
      <c r="G52" s="41">
        <v>294200</v>
      </c>
      <c r="H52" s="41">
        <v>625</v>
      </c>
      <c r="I52" s="41">
        <v>1845740</v>
      </c>
      <c r="K52" s="42"/>
      <c r="M52" s="52"/>
      <c r="N52" s="52"/>
      <c r="O52" s="52"/>
      <c r="P52" s="42">
        <f>H52</f>
        <v>625</v>
      </c>
      <c r="T52" s="52"/>
      <c r="U52" s="42">
        <v>849</v>
      </c>
      <c r="V52" s="42">
        <v>1634</v>
      </c>
      <c r="W52" s="42">
        <f t="shared" si="30"/>
        <v>1845740</v>
      </c>
      <c r="AA52" s="42">
        <f>1120103</f>
        <v>1120103</v>
      </c>
      <c r="AB52" s="42">
        <v>1204614</v>
      </c>
      <c r="AC52" s="167">
        <v>1145688</v>
      </c>
      <c r="AD52" s="52"/>
    </row>
    <row r="53" spans="4:30" x14ac:dyDescent="0.25">
      <c r="F53" s="88"/>
      <c r="K53" s="42"/>
      <c r="M53" s="52"/>
      <c r="AC53" s="164"/>
      <c r="AD53" s="52"/>
    </row>
    <row r="54" spans="4:30" x14ac:dyDescent="0.25">
      <c r="F54" s="92"/>
      <c r="K54" s="42"/>
      <c r="M54" s="52"/>
      <c r="AC54" s="164"/>
      <c r="AD54" s="52"/>
    </row>
    <row r="55" spans="4:30" x14ac:dyDescent="0.25">
      <c r="F55" s="92"/>
      <c r="K55" s="42"/>
      <c r="M55" s="52"/>
      <c r="AC55" s="164"/>
      <c r="AD55" s="52"/>
    </row>
    <row r="56" spans="4:30" x14ac:dyDescent="0.25">
      <c r="D56" s="37" t="s">
        <v>171</v>
      </c>
      <c r="E56" s="46" t="s">
        <v>188</v>
      </c>
      <c r="F56" s="92"/>
      <c r="G56" s="47">
        <f>G49/G23</f>
        <v>0.16440272509279538</v>
      </c>
      <c r="H56" s="47">
        <f>H49/H23</f>
        <v>-2.8564238341358707E-2</v>
      </c>
      <c r="I56" s="47">
        <f>I49/I23</f>
        <v>2.273079316309181E-2</v>
      </c>
      <c r="K56" s="42"/>
      <c r="M56" s="52"/>
      <c r="N56" s="52"/>
      <c r="O56" s="52"/>
      <c r="P56" s="47">
        <f t="shared" ref="P56:P58" si="31">H56</f>
        <v>-2.8564238341358707E-2</v>
      </c>
      <c r="T56" s="52"/>
      <c r="U56" s="47">
        <v>-0.13</v>
      </c>
      <c r="V56" s="47">
        <v>0.16</v>
      </c>
      <c r="W56" s="47">
        <f>W49/W23</f>
        <v>2.273079316309181E-2</v>
      </c>
      <c r="AA56" s="47">
        <v>-0.42</v>
      </c>
      <c r="AB56" s="135">
        <v>-0.19</v>
      </c>
      <c r="AC56" s="135">
        <v>0.36</v>
      </c>
      <c r="AD56" s="52"/>
    </row>
    <row r="57" spans="4:30" x14ac:dyDescent="0.25">
      <c r="D57" s="37" t="s">
        <v>249</v>
      </c>
      <c r="E57" s="46" t="s">
        <v>188</v>
      </c>
      <c r="F57" s="92"/>
      <c r="G57" s="47">
        <v>0</v>
      </c>
      <c r="H57" s="47">
        <v>0</v>
      </c>
      <c r="I57" s="47">
        <f>I56</f>
        <v>2.273079316309181E-2</v>
      </c>
      <c r="K57" s="42"/>
      <c r="M57" s="52"/>
      <c r="N57" s="52"/>
      <c r="O57" s="52"/>
      <c r="P57" s="47">
        <f>P56</f>
        <v>-2.8564238341358707E-2</v>
      </c>
      <c r="T57" s="52"/>
      <c r="U57" s="47">
        <v>-0.13</v>
      </c>
      <c r="V57" s="47">
        <v>0.16</v>
      </c>
      <c r="W57" s="47">
        <f>W56</f>
        <v>2.273079316309181E-2</v>
      </c>
      <c r="AA57" s="47">
        <v>-0.42</v>
      </c>
      <c r="AB57" s="135">
        <v>-0.19</v>
      </c>
      <c r="AC57" s="135">
        <v>0.34</v>
      </c>
      <c r="AD57" s="52"/>
    </row>
    <row r="58" spans="4:30" x14ac:dyDescent="0.25">
      <c r="D58" s="37" t="s">
        <v>248</v>
      </c>
      <c r="E58" s="46" t="s">
        <v>188</v>
      </c>
      <c r="F58" s="92"/>
      <c r="G58" s="47">
        <f>G49/G25</f>
        <v>0.22556102664614855</v>
      </c>
      <c r="H58" s="47">
        <f>H49/H25</f>
        <v>-3.6714036560093991E-2</v>
      </c>
      <c r="I58" s="47">
        <f>I49/I25</f>
        <v>3.3589520576556862E-2</v>
      </c>
      <c r="K58" s="42"/>
      <c r="M58" s="52"/>
      <c r="N58" s="52"/>
      <c r="O58" s="52"/>
      <c r="P58" s="47">
        <f t="shared" si="31"/>
        <v>-3.6714036560093991E-2</v>
      </c>
      <c r="T58" s="52"/>
      <c r="U58" s="47">
        <v>-0.17</v>
      </c>
      <c r="V58" s="47">
        <v>0.24</v>
      </c>
      <c r="W58" s="47">
        <f>W49/W25</f>
        <v>3.3589520576556862E-2</v>
      </c>
      <c r="AA58" s="47">
        <v>-0.49</v>
      </c>
      <c r="AB58" s="135">
        <v>-0.42</v>
      </c>
      <c r="AC58" s="135">
        <v>0.63</v>
      </c>
      <c r="AD58" s="52"/>
    </row>
    <row r="59" spans="4:30" x14ac:dyDescent="0.25">
      <c r="F59" s="92"/>
    </row>
    <row r="60" spans="4:30" x14ac:dyDescent="0.25">
      <c r="F60" s="92"/>
    </row>
    <row r="61" spans="4:30" x14ac:dyDescent="0.25">
      <c r="D61" s="46" t="s">
        <v>201</v>
      </c>
      <c r="F61" s="88"/>
      <c r="G61" s="42"/>
      <c r="H61" s="42"/>
      <c r="I61" s="42"/>
      <c r="J61" s="42"/>
      <c r="K61" s="42"/>
      <c r="L61" s="42"/>
      <c r="M61" s="42"/>
      <c r="N61" s="42"/>
      <c r="O61" s="42"/>
      <c r="P61" s="42"/>
      <c r="Q61" s="42"/>
      <c r="R61" s="42"/>
      <c r="S61" s="42"/>
      <c r="T61" s="42"/>
      <c r="U61" s="42"/>
      <c r="V61" s="42"/>
      <c r="W61" s="42"/>
      <c r="X61" s="42"/>
      <c r="Y61" s="42"/>
      <c r="Z61" s="42"/>
      <c r="AA61" s="42"/>
    </row>
    <row r="62" spans="4:30" ht="55.2" x14ac:dyDescent="0.25">
      <c r="D62" s="118" t="s">
        <v>202</v>
      </c>
      <c r="F62" s="88"/>
      <c r="G62" s="42"/>
      <c r="H62" s="42"/>
      <c r="I62" s="42"/>
      <c r="J62" s="42"/>
      <c r="K62" s="42"/>
      <c r="L62" s="42"/>
      <c r="M62" s="42"/>
      <c r="N62" s="42"/>
      <c r="O62" s="42"/>
      <c r="P62" s="42"/>
      <c r="Q62" s="42"/>
      <c r="R62" s="42"/>
      <c r="S62" s="42"/>
      <c r="T62" s="42"/>
      <c r="U62" s="42"/>
      <c r="V62" s="42"/>
      <c r="W62" s="42"/>
      <c r="X62" s="42"/>
      <c r="Y62" s="42"/>
      <c r="Z62" s="42"/>
      <c r="AA62" s="42"/>
    </row>
    <row r="63" spans="4:30" ht="15.6" x14ac:dyDescent="0.25">
      <c r="D63" s="37" t="s">
        <v>220</v>
      </c>
      <c r="F63" s="88"/>
    </row>
    <row r="64" spans="4:30" x14ac:dyDescent="0.25">
      <c r="F64" s="91"/>
      <c r="P64" s="42"/>
    </row>
    <row r="65" spans="6:7" x14ac:dyDescent="0.25">
      <c r="F65" s="91"/>
    </row>
    <row r="66" spans="6:7" x14ac:dyDescent="0.25">
      <c r="F66" s="89"/>
      <c r="G66" s="44"/>
    </row>
  </sheetData>
  <mergeCells count="3">
    <mergeCell ref="M3:P3"/>
    <mergeCell ref="T3:W3"/>
    <mergeCell ref="AA3:A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6C21-421A-234D-86CB-4CAA327E4516}">
  <sheetPr>
    <tabColor rgb="FF002060"/>
  </sheetPr>
  <dimension ref="A2:AC105"/>
  <sheetViews>
    <sheetView showGridLines="0" zoomScale="69" zoomScaleNormal="70" workbookViewId="0">
      <pane xSplit="4" ySplit="5" topLeftCell="F6" activePane="bottomRight" state="frozen"/>
      <selection pane="topRight" activeCell="E1" sqref="E1"/>
      <selection pane="bottomLeft" activeCell="A6" sqref="A6"/>
      <selection pane="bottomRight"/>
    </sheetView>
  </sheetViews>
  <sheetFormatPr defaultColWidth="8.6640625" defaultRowHeight="13.8" x14ac:dyDescent="0.3"/>
  <cols>
    <col min="1" max="1" width="8.6640625" style="56"/>
    <col min="2" max="2" width="1.77734375" style="56" customWidth="1"/>
    <col min="3" max="3" width="8.77734375" style="56"/>
    <col min="4" max="4" width="68.6640625" style="16" customWidth="1"/>
    <col min="5" max="5" width="14.109375" style="22" customWidth="1"/>
    <col min="6" max="8" width="17.77734375" style="16" customWidth="1"/>
    <col min="9" max="9" width="2.109375" style="56" customWidth="1"/>
    <col min="10" max="10" width="10.109375" style="56" bestFit="1" customWidth="1"/>
    <col min="11" max="11" width="2.44140625" style="56" customWidth="1"/>
    <col min="12" max="15" width="17.77734375" style="16" customWidth="1"/>
    <col min="16" max="16" width="1.77734375" style="56" customWidth="1"/>
    <col min="17" max="17" width="8.77734375" style="56" customWidth="1"/>
    <col min="18" max="18" width="1.77734375" style="56" customWidth="1"/>
    <col min="19" max="22" width="17.77734375" style="16" customWidth="1"/>
    <col min="23" max="23" width="1.77734375" style="56" customWidth="1"/>
    <col min="24" max="24" width="8.77734375" style="56" customWidth="1"/>
    <col min="25" max="25" width="1.77734375" style="56" customWidth="1"/>
    <col min="26" max="29" width="17.77734375" style="16" customWidth="1"/>
    <col min="30" max="16384" width="8.6640625" style="16"/>
  </cols>
  <sheetData>
    <row r="2" spans="1:29" s="31" customFormat="1" ht="29.4" x14ac:dyDescent="0.3">
      <c r="A2" s="120"/>
      <c r="B2" s="120"/>
      <c r="C2" s="118"/>
      <c r="D2" s="118"/>
      <c r="E2" s="123"/>
      <c r="F2" s="118" t="s">
        <v>216</v>
      </c>
      <c r="G2" s="118" t="s">
        <v>216</v>
      </c>
      <c r="H2" s="118" t="s">
        <v>216</v>
      </c>
      <c r="I2" s="118"/>
      <c r="J2" s="118"/>
      <c r="K2" s="118"/>
      <c r="L2" s="118"/>
      <c r="M2" s="118" t="s">
        <v>216</v>
      </c>
      <c r="N2" s="118" t="s">
        <v>216</v>
      </c>
      <c r="O2" s="118" t="s">
        <v>216</v>
      </c>
      <c r="P2" s="118"/>
      <c r="Q2" s="118"/>
      <c r="R2" s="118"/>
      <c r="S2" s="118" t="s">
        <v>217</v>
      </c>
      <c r="T2" s="118" t="s">
        <v>217</v>
      </c>
      <c r="U2" s="118" t="s">
        <v>217</v>
      </c>
      <c r="V2" s="118" t="s">
        <v>216</v>
      </c>
      <c r="W2" s="120"/>
      <c r="X2" s="120"/>
      <c r="Y2" s="120"/>
      <c r="Z2" s="31" t="s">
        <v>218</v>
      </c>
      <c r="AA2" s="31" t="s">
        <v>218</v>
      </c>
      <c r="AB2" s="31" t="s">
        <v>218</v>
      </c>
    </row>
    <row r="3" spans="1:29" x14ac:dyDescent="0.3">
      <c r="C3" s="37"/>
      <c r="D3" s="37"/>
      <c r="E3" s="67"/>
      <c r="F3" s="37"/>
      <c r="G3" s="37"/>
      <c r="H3" s="37"/>
      <c r="I3" s="37"/>
      <c r="J3" s="37"/>
      <c r="K3" s="37"/>
      <c r="L3" s="183">
        <v>2022</v>
      </c>
      <c r="M3" s="183"/>
      <c r="N3" s="183"/>
      <c r="O3" s="183"/>
      <c r="P3" s="37"/>
      <c r="Q3" s="37"/>
      <c r="R3" s="37"/>
      <c r="S3" s="183">
        <v>2023</v>
      </c>
      <c r="T3" s="183"/>
      <c r="U3" s="183"/>
      <c r="V3" s="183"/>
      <c r="Z3" s="184">
        <v>2024</v>
      </c>
      <c r="AA3" s="184"/>
      <c r="AB3" s="184"/>
      <c r="AC3" s="184"/>
    </row>
    <row r="4" spans="1:29" s="37" customFormat="1" ht="13.2" x14ac:dyDescent="0.25">
      <c r="D4" s="46" t="s">
        <v>187</v>
      </c>
      <c r="E4" s="67"/>
      <c r="L4" s="46"/>
      <c r="M4" s="46"/>
      <c r="N4" s="46"/>
      <c r="P4" s="86"/>
      <c r="Q4" s="86"/>
      <c r="S4" s="46"/>
      <c r="T4" s="46"/>
      <c r="U4" s="46"/>
      <c r="W4" s="86"/>
      <c r="X4" s="86"/>
      <c r="Z4" s="46"/>
      <c r="AA4" s="46"/>
      <c r="AB4" s="46"/>
    </row>
    <row r="5" spans="1:29" x14ac:dyDescent="0.3">
      <c r="C5" s="37"/>
      <c r="D5" s="68" t="s">
        <v>192</v>
      </c>
      <c r="E5" s="55"/>
      <c r="F5" s="51">
        <v>2021</v>
      </c>
      <c r="G5" s="51">
        <v>2022</v>
      </c>
      <c r="H5" s="51">
        <v>2023</v>
      </c>
      <c r="I5" s="37"/>
      <c r="J5" s="37"/>
      <c r="K5" s="37"/>
      <c r="L5" s="51" t="s">
        <v>178</v>
      </c>
      <c r="M5" s="51" t="s">
        <v>179</v>
      </c>
      <c r="N5" s="51" t="s">
        <v>180</v>
      </c>
      <c r="O5" s="51">
        <v>2022</v>
      </c>
      <c r="P5" s="46"/>
      <c r="Q5" s="46"/>
      <c r="R5" s="46"/>
      <c r="S5" s="51" t="s">
        <v>166</v>
      </c>
      <c r="T5" s="51" t="s">
        <v>181</v>
      </c>
      <c r="U5" s="51" t="s">
        <v>182</v>
      </c>
      <c r="V5" s="51">
        <v>2023</v>
      </c>
      <c r="W5" s="48"/>
      <c r="X5" s="48"/>
      <c r="Y5" s="48"/>
      <c r="Z5" s="35" t="s">
        <v>183</v>
      </c>
      <c r="AA5" s="35" t="s">
        <v>184</v>
      </c>
      <c r="AB5" s="35" t="s">
        <v>185</v>
      </c>
      <c r="AC5" s="35">
        <v>2024</v>
      </c>
    </row>
    <row r="6" spans="1:29" x14ac:dyDescent="0.3">
      <c r="C6" s="37"/>
      <c r="D6" s="124"/>
      <c r="E6" s="125"/>
      <c r="F6" s="37"/>
      <c r="G6" s="37"/>
      <c r="H6" s="126"/>
      <c r="I6" s="37"/>
      <c r="J6" s="37"/>
      <c r="K6" s="37"/>
      <c r="L6" s="37"/>
      <c r="M6" s="37"/>
      <c r="N6" s="37"/>
      <c r="O6" s="37"/>
      <c r="P6" s="70"/>
      <c r="Q6" s="70"/>
      <c r="R6" s="37"/>
      <c r="S6" s="37"/>
      <c r="T6" s="37"/>
      <c r="U6" s="37"/>
      <c r="V6" s="37"/>
      <c r="W6" s="34"/>
      <c r="X6" s="34"/>
    </row>
    <row r="7" spans="1:29" x14ac:dyDescent="0.3">
      <c r="C7" s="37"/>
      <c r="D7" s="39" t="s">
        <v>0</v>
      </c>
      <c r="E7" s="37"/>
      <c r="F7" s="43">
        <f>SUM(F8:F13)</f>
        <v>2159121</v>
      </c>
      <c r="G7" s="43">
        <f t="shared" ref="G7:H7" si="0">SUM(G8:G13)</f>
        <v>5394987</v>
      </c>
      <c r="H7" s="43">
        <f t="shared" si="0"/>
        <v>9540560.4469893053</v>
      </c>
      <c r="I7" s="37"/>
      <c r="J7" s="37"/>
      <c r="K7" s="37"/>
      <c r="L7" s="52"/>
      <c r="M7" s="43">
        <f t="shared" ref="M7:O7" si="1">SUM(M8:M13)</f>
        <v>1009056.1267358554</v>
      </c>
      <c r="N7" s="43">
        <f t="shared" si="1"/>
        <v>2358330.3473640024</v>
      </c>
      <c r="O7" s="43">
        <f t="shared" si="1"/>
        <v>5394987</v>
      </c>
      <c r="P7" s="37"/>
      <c r="Q7" s="37"/>
      <c r="R7" s="37"/>
      <c r="S7" s="43">
        <f t="shared" ref="S7:V7" si="2">SUM(S8:S13)</f>
        <v>1296442.448008413</v>
      </c>
      <c r="T7" s="43">
        <f t="shared" si="2"/>
        <v>3110315.5840501785</v>
      </c>
      <c r="U7" s="163">
        <f t="shared" si="2"/>
        <v>4671988.129408191</v>
      </c>
      <c r="V7" s="43">
        <f t="shared" si="2"/>
        <v>9540560.4469893053</v>
      </c>
      <c r="W7" s="16"/>
      <c r="X7" s="16"/>
      <c r="Y7" s="16"/>
      <c r="Z7" s="43">
        <f>SUM(Z8:Z13)</f>
        <v>1852093.9607747437</v>
      </c>
      <c r="AA7" s="43">
        <f>SUM(AA8:AA13)</f>
        <v>4926538</v>
      </c>
      <c r="AB7" s="163">
        <f>SUM(AB8:AB13)</f>
        <v>8585099</v>
      </c>
      <c r="AC7" s="49"/>
    </row>
    <row r="8" spans="1:29" x14ac:dyDescent="0.3">
      <c r="C8" s="37"/>
      <c r="D8" s="40" t="s">
        <v>196</v>
      </c>
      <c r="E8" s="37"/>
      <c r="F8" s="127">
        <v>1782658</v>
      </c>
      <c r="G8" s="127">
        <v>4181166</v>
      </c>
      <c r="H8" s="127">
        <v>6299814.9281924162</v>
      </c>
      <c r="I8" s="37"/>
      <c r="J8" s="37"/>
      <c r="K8" s="37"/>
      <c r="L8" s="52"/>
      <c r="M8" s="127">
        <v>676187.26191802393</v>
      </c>
      <c r="N8" s="127">
        <v>1855622.5183788452</v>
      </c>
      <c r="O8" s="127">
        <v>4181166</v>
      </c>
      <c r="P8" s="37"/>
      <c r="Q8" s="37"/>
      <c r="R8" s="37"/>
      <c r="S8" s="127">
        <v>931480.557352609</v>
      </c>
      <c r="T8" s="127">
        <v>2381065.5361209284</v>
      </c>
      <c r="U8" s="168">
        <v>3291592.5376702845</v>
      </c>
      <c r="V8" s="127">
        <v>6299814.9281924162</v>
      </c>
      <c r="W8" s="16"/>
      <c r="X8" s="16"/>
      <c r="Y8" s="16"/>
      <c r="Z8" s="104">
        <v>1023463.1201300954</v>
      </c>
      <c r="AA8" s="104">
        <v>2678140</v>
      </c>
      <c r="AB8" s="169">
        <v>4229075</v>
      </c>
      <c r="AC8" s="49"/>
    </row>
    <row r="9" spans="1:29" x14ac:dyDescent="0.3">
      <c r="C9" s="37"/>
      <c r="D9" s="40" t="s">
        <v>198</v>
      </c>
      <c r="E9" s="37"/>
      <c r="F9" s="127">
        <v>79312</v>
      </c>
      <c r="G9" s="127">
        <v>724247</v>
      </c>
      <c r="H9" s="127">
        <v>1749626.3458695859</v>
      </c>
      <c r="I9" s="37"/>
      <c r="J9" s="37"/>
      <c r="K9" s="37"/>
      <c r="L9" s="52"/>
      <c r="M9" s="127">
        <v>71805.55678464465</v>
      </c>
      <c r="N9" s="127">
        <v>157154.49661453842</v>
      </c>
      <c r="O9" s="127">
        <v>724247</v>
      </c>
      <c r="P9" s="37"/>
      <c r="Q9" s="37"/>
      <c r="R9" s="37"/>
      <c r="S9" s="127">
        <v>151281.723054295</v>
      </c>
      <c r="T9" s="127">
        <v>198156.23860572261</v>
      </c>
      <c r="U9" s="168">
        <v>528423</v>
      </c>
      <c r="V9" s="127">
        <v>1749626.3458695859</v>
      </c>
      <c r="W9" s="16"/>
      <c r="X9" s="16"/>
      <c r="Y9" s="16"/>
      <c r="Z9" s="104">
        <v>427761.64344155975</v>
      </c>
      <c r="AA9" s="104">
        <v>1099379</v>
      </c>
      <c r="AB9" s="169">
        <v>2344001</v>
      </c>
      <c r="AC9" s="49"/>
    </row>
    <row r="10" spans="1:29" x14ac:dyDescent="0.3">
      <c r="C10" s="37"/>
      <c r="D10" s="40" t="s">
        <v>145</v>
      </c>
      <c r="E10" s="37"/>
      <c r="F10" s="127">
        <v>271154</v>
      </c>
      <c r="G10" s="127">
        <v>452627</v>
      </c>
      <c r="H10" s="127">
        <v>1399760.7193573015</v>
      </c>
      <c r="I10" s="37"/>
      <c r="J10" s="37"/>
      <c r="K10" s="37"/>
      <c r="L10" s="52"/>
      <c r="M10" s="127">
        <v>247827.90422318684</v>
      </c>
      <c r="N10" s="127">
        <v>326765.56477061822</v>
      </c>
      <c r="O10" s="127">
        <v>452627</v>
      </c>
      <c r="P10" s="37"/>
      <c r="Q10" s="37"/>
      <c r="R10" s="37"/>
      <c r="S10" s="127">
        <v>207127.49732150906</v>
      </c>
      <c r="T10" s="127">
        <v>500681.60549686081</v>
      </c>
      <c r="U10" s="168">
        <v>804726.1294712394</v>
      </c>
      <c r="V10" s="127">
        <v>1399760.7193573015</v>
      </c>
      <c r="W10" s="16"/>
      <c r="X10" s="16"/>
      <c r="Y10" s="16"/>
      <c r="Z10" s="104">
        <v>379774.11887055822</v>
      </c>
      <c r="AA10" s="104">
        <v>1040376</v>
      </c>
      <c r="AB10" s="169">
        <v>1793932</v>
      </c>
      <c r="AC10" s="49"/>
    </row>
    <row r="11" spans="1:29" x14ac:dyDescent="0.3">
      <c r="C11" s="37"/>
      <c r="D11" s="40" t="s">
        <v>146</v>
      </c>
      <c r="E11" s="37"/>
      <c r="F11" s="127">
        <v>19728</v>
      </c>
      <c r="G11" s="127">
        <v>29089</v>
      </c>
      <c r="H11" s="127">
        <v>71745.601536666683</v>
      </c>
      <c r="I11" s="37"/>
      <c r="J11" s="37"/>
      <c r="K11" s="37"/>
      <c r="L11" s="52"/>
      <c r="M11" s="127">
        <v>7534.5332899999994</v>
      </c>
      <c r="N11" s="127">
        <v>11851.89992</v>
      </c>
      <c r="O11" s="127">
        <v>29089</v>
      </c>
      <c r="P11" s="37"/>
      <c r="Q11" s="37"/>
      <c r="R11" s="37"/>
      <c r="S11" s="127">
        <v>5825.1622399999987</v>
      </c>
      <c r="T11" s="127">
        <v>21345.362256666667</v>
      </c>
      <c r="U11" s="168">
        <v>36158.462266666669</v>
      </c>
      <c r="V11" s="127">
        <v>71745.601536666683</v>
      </c>
      <c r="W11" s="16"/>
      <c r="X11" s="16"/>
      <c r="Y11" s="16"/>
      <c r="Z11" s="104">
        <v>12179.458132530348</v>
      </c>
      <c r="AA11" s="104">
        <v>41655</v>
      </c>
      <c r="AB11" s="169">
        <v>72153</v>
      </c>
      <c r="AC11" s="49"/>
    </row>
    <row r="12" spans="1:29" x14ac:dyDescent="0.3">
      <c r="C12" s="37"/>
      <c r="D12" s="40" t="s">
        <v>230</v>
      </c>
      <c r="E12" s="37"/>
      <c r="F12" s="127">
        <v>0</v>
      </c>
      <c r="G12" s="127">
        <v>0</v>
      </c>
      <c r="H12" s="127">
        <v>0</v>
      </c>
      <c r="I12" s="37"/>
      <c r="J12" s="37"/>
      <c r="K12" s="37"/>
      <c r="L12" s="52"/>
      <c r="M12" s="127">
        <v>0</v>
      </c>
      <c r="N12" s="127">
        <v>0</v>
      </c>
      <c r="O12" s="127">
        <v>0</v>
      </c>
      <c r="P12" s="37"/>
      <c r="Q12" s="37"/>
      <c r="R12" s="37"/>
      <c r="S12" s="127">
        <v>0</v>
      </c>
      <c r="T12" s="127">
        <v>0</v>
      </c>
      <c r="U12" s="168">
        <v>0</v>
      </c>
      <c r="V12" s="127">
        <v>0</v>
      </c>
      <c r="W12" s="16"/>
      <c r="X12" s="16"/>
      <c r="Y12" s="16"/>
      <c r="Z12" s="104">
        <v>0</v>
      </c>
      <c r="AA12" s="104">
        <v>48824</v>
      </c>
      <c r="AB12" s="169">
        <v>127761</v>
      </c>
      <c r="AC12" s="49"/>
    </row>
    <row r="13" spans="1:29" x14ac:dyDescent="0.3">
      <c r="C13" s="37"/>
      <c r="D13" s="40" t="s">
        <v>82</v>
      </c>
      <c r="E13" s="37"/>
      <c r="F13" s="127">
        <v>6269</v>
      </c>
      <c r="G13" s="127">
        <v>7858</v>
      </c>
      <c r="H13" s="127">
        <v>19612.852033333336</v>
      </c>
      <c r="I13" s="37"/>
      <c r="J13" s="37"/>
      <c r="K13" s="37"/>
      <c r="L13" s="52"/>
      <c r="M13" s="127">
        <v>5700.8705199999968</v>
      </c>
      <c r="N13" s="127">
        <v>6935.8676799999957</v>
      </c>
      <c r="O13" s="127">
        <v>7858</v>
      </c>
      <c r="P13" s="37"/>
      <c r="Q13" s="37"/>
      <c r="R13" s="37"/>
      <c r="S13" s="127">
        <v>727.50803999999937</v>
      </c>
      <c r="T13" s="127">
        <v>9066.8415700000005</v>
      </c>
      <c r="U13" s="168">
        <v>11088</v>
      </c>
      <c r="V13" s="127">
        <v>19612.852033333336</v>
      </c>
      <c r="W13" s="16"/>
      <c r="X13" s="16"/>
      <c r="Y13" s="16"/>
      <c r="Z13" s="104">
        <v>8915.6201999999994</v>
      </c>
      <c r="AA13" s="104">
        <v>18164</v>
      </c>
      <c r="AB13" s="169">
        <v>18177</v>
      </c>
      <c r="AC13" s="49"/>
    </row>
    <row r="14" spans="1:29" x14ac:dyDescent="0.3">
      <c r="C14" s="37"/>
      <c r="D14" s="37"/>
      <c r="E14" s="37"/>
      <c r="F14" s="37"/>
      <c r="G14" s="37"/>
      <c r="H14" s="37"/>
      <c r="I14" s="37"/>
      <c r="J14" s="37"/>
      <c r="K14" s="37"/>
      <c r="L14" s="52"/>
      <c r="M14" s="37"/>
      <c r="N14" s="37"/>
      <c r="O14" s="37"/>
      <c r="P14" s="37"/>
      <c r="Q14" s="37"/>
      <c r="R14" s="37"/>
      <c r="S14" s="37"/>
      <c r="T14" s="37"/>
      <c r="U14" s="164"/>
      <c r="V14" s="37"/>
      <c r="W14" s="16"/>
      <c r="X14" s="16"/>
      <c r="Y14" s="16"/>
      <c r="AB14" s="137"/>
      <c r="AC14" s="49"/>
    </row>
    <row r="15" spans="1:29" x14ac:dyDescent="0.3">
      <c r="C15" s="37"/>
      <c r="D15" s="71" t="s">
        <v>1</v>
      </c>
      <c r="E15" s="67"/>
      <c r="F15" s="43">
        <f>SUM(F16:F21)</f>
        <v>-434172.98813526001</v>
      </c>
      <c r="G15" s="43">
        <f>SUM(G16:G21)</f>
        <v>-922019.66649765661</v>
      </c>
      <c r="H15" s="43">
        <f>SUM(H16:H21)</f>
        <v>-2410611.8339032452</v>
      </c>
      <c r="I15" s="37"/>
      <c r="J15" s="37"/>
      <c r="K15" s="37"/>
      <c r="L15" s="52"/>
      <c r="M15" s="43">
        <f>SUM(M16:M21)</f>
        <v>-314685.07755241473</v>
      </c>
      <c r="N15" s="43">
        <f>SUM(N16:N21)</f>
        <v>-546305.1199358278</v>
      </c>
      <c r="O15" s="43">
        <f>SUM(O16:O21)</f>
        <v>-922019.66649765661</v>
      </c>
      <c r="P15" s="37"/>
      <c r="Q15" s="37"/>
      <c r="R15" s="37"/>
      <c r="S15" s="43">
        <f>SUM(S16:S27)</f>
        <v>-404393</v>
      </c>
      <c r="T15" s="43">
        <f>SUM(T16:T27)</f>
        <v>-924005.91933312139</v>
      </c>
      <c r="U15" s="163">
        <v>-1714548</v>
      </c>
      <c r="V15" s="43">
        <f>SUM(V16:V21)</f>
        <v>-2410611.8339032452</v>
      </c>
      <c r="Z15" s="43">
        <f>SUM(Z16:Z27)</f>
        <v>-969008</v>
      </c>
      <c r="AA15" s="43">
        <f>SUM(AA16:AA27)</f>
        <v>-2186310</v>
      </c>
      <c r="AB15" s="163">
        <f>SUM(AB16:AB27)</f>
        <v>-3748292</v>
      </c>
      <c r="AC15" s="49"/>
    </row>
    <row r="16" spans="1:29" x14ac:dyDescent="0.3">
      <c r="C16" s="37"/>
      <c r="D16" s="60" t="s">
        <v>193</v>
      </c>
      <c r="E16" s="67"/>
      <c r="F16" s="127">
        <v>-293433.28943466843</v>
      </c>
      <c r="G16" s="127">
        <v>-700166.08818840329</v>
      </c>
      <c r="H16" s="127">
        <v>-2047625.8999201823</v>
      </c>
      <c r="I16" s="37"/>
      <c r="J16" s="37"/>
      <c r="K16" s="37"/>
      <c r="L16" s="52"/>
      <c r="M16" s="127">
        <v>-223066.43306494114</v>
      </c>
      <c r="N16" s="127">
        <v>-401225.01144495729</v>
      </c>
      <c r="O16" s="127">
        <v>-700166.08818840329</v>
      </c>
      <c r="P16" s="37"/>
      <c r="Q16" s="37"/>
      <c r="R16" s="37"/>
      <c r="S16" s="127">
        <v>-305237</v>
      </c>
      <c r="T16" s="127">
        <v>-711070.70169312134</v>
      </c>
      <c r="U16" s="168">
        <v>-1365939.6434036661</v>
      </c>
      <c r="V16" s="127">
        <v>-2047625.8999201823</v>
      </c>
      <c r="W16" s="16"/>
      <c r="X16" s="16"/>
      <c r="Y16" s="16"/>
      <c r="Z16" s="104">
        <v>-759594</v>
      </c>
      <c r="AA16" s="104">
        <v>-1640962</v>
      </c>
      <c r="AB16" s="169">
        <v>-2593804</v>
      </c>
      <c r="AC16" s="49"/>
    </row>
    <row r="17" spans="3:29" x14ac:dyDescent="0.3">
      <c r="C17" s="37"/>
      <c r="D17" s="60" t="s">
        <v>252</v>
      </c>
      <c r="E17" s="67"/>
      <c r="F17" s="127">
        <v>0</v>
      </c>
      <c r="G17" s="127">
        <v>0</v>
      </c>
      <c r="H17" s="127">
        <v>0</v>
      </c>
      <c r="I17" s="37"/>
      <c r="J17" s="37"/>
      <c r="K17" s="37"/>
      <c r="L17" s="52"/>
      <c r="M17" s="127">
        <v>0</v>
      </c>
      <c r="N17" s="127">
        <v>0</v>
      </c>
      <c r="O17" s="127">
        <v>0</v>
      </c>
      <c r="P17" s="37"/>
      <c r="Q17" s="37"/>
      <c r="R17" s="37"/>
      <c r="S17" s="127">
        <v>0</v>
      </c>
      <c r="T17" s="127">
        <v>0</v>
      </c>
      <c r="U17" s="168">
        <v>0</v>
      </c>
      <c r="V17" s="127">
        <v>0</v>
      </c>
      <c r="W17" s="16"/>
      <c r="X17" s="16"/>
      <c r="Y17" s="16"/>
      <c r="Z17" s="104">
        <v>0</v>
      </c>
      <c r="AA17" s="104">
        <v>0</v>
      </c>
      <c r="AB17" s="169">
        <v>-192235</v>
      </c>
      <c r="AC17" s="49"/>
    </row>
    <row r="18" spans="3:29" x14ac:dyDescent="0.3">
      <c r="C18" s="37"/>
      <c r="D18" s="60" t="s">
        <v>68</v>
      </c>
      <c r="E18" s="67"/>
      <c r="F18" s="127">
        <v>-116490.55408059154</v>
      </c>
      <c r="G18" s="127">
        <v>-182777.69849925337</v>
      </c>
      <c r="H18" s="127">
        <v>-219326.32892430824</v>
      </c>
      <c r="I18" s="37"/>
      <c r="J18" s="37"/>
      <c r="K18" s="37"/>
      <c r="L18" s="52"/>
      <c r="M18" s="127">
        <v>-81570.299537473576</v>
      </c>
      <c r="N18" s="127">
        <v>-127906.3036508705</v>
      </c>
      <c r="O18" s="127">
        <v>-182777.69849925337</v>
      </c>
      <c r="P18" s="37"/>
      <c r="Q18" s="37"/>
      <c r="R18" s="37"/>
      <c r="S18" s="127">
        <v>-36569</v>
      </c>
      <c r="T18" s="127">
        <v>-73552</v>
      </c>
      <c r="U18" s="168">
        <v>-121617</v>
      </c>
      <c r="V18" s="127">
        <v>-219326.32892430824</v>
      </c>
      <c r="W18" s="16"/>
      <c r="X18" s="16"/>
      <c r="Y18" s="16"/>
      <c r="Z18" s="104">
        <v>-88364</v>
      </c>
      <c r="AA18" s="104">
        <v>-262822</v>
      </c>
      <c r="AB18" s="169">
        <v>-492493</v>
      </c>
      <c r="AC18" s="49"/>
    </row>
    <row r="19" spans="3:29" x14ac:dyDescent="0.3">
      <c r="C19" s="37"/>
      <c r="D19" s="60" t="s">
        <v>195</v>
      </c>
      <c r="E19" s="67"/>
      <c r="F19" s="127">
        <v>-6983.9845600000008</v>
      </c>
      <c r="G19" s="127">
        <v>-8664.457819999996</v>
      </c>
      <c r="H19" s="127">
        <v>-20705</v>
      </c>
      <c r="I19" s="37"/>
      <c r="J19" s="37"/>
      <c r="K19" s="37"/>
      <c r="L19" s="52"/>
      <c r="M19" s="127">
        <v>-2794.4179499999996</v>
      </c>
      <c r="N19" s="127">
        <v>-4973.6378399999976</v>
      </c>
      <c r="O19" s="127">
        <v>-8664.457819999996</v>
      </c>
      <c r="P19" s="37"/>
      <c r="Q19" s="37"/>
      <c r="R19" s="37"/>
      <c r="S19" s="127">
        <v>-24654</v>
      </c>
      <c r="T19" s="127">
        <v>-43452</v>
      </c>
      <c r="U19" s="168">
        <v>-72278</v>
      </c>
      <c r="V19" s="127">
        <v>-20705</v>
      </c>
      <c r="W19" s="16"/>
      <c r="X19" s="16"/>
      <c r="Y19" s="16"/>
      <c r="Z19" s="104">
        <v>-19856</v>
      </c>
      <c r="AA19" s="104">
        <v>-43674</v>
      </c>
      <c r="AB19" s="169">
        <v>-59259</v>
      </c>
      <c r="AC19" s="49"/>
    </row>
    <row r="20" spans="3:29" x14ac:dyDescent="0.3">
      <c r="C20" s="37"/>
      <c r="D20" s="60" t="s">
        <v>194</v>
      </c>
      <c r="E20" s="67"/>
      <c r="F20" s="127"/>
      <c r="G20" s="127"/>
      <c r="H20" s="127"/>
      <c r="I20" s="37"/>
      <c r="J20" s="37"/>
      <c r="K20" s="37"/>
      <c r="L20" s="52"/>
      <c r="M20" s="127"/>
      <c r="N20" s="127"/>
      <c r="O20" s="127"/>
      <c r="P20" s="37"/>
      <c r="Q20" s="37"/>
      <c r="R20" s="37"/>
      <c r="S20" s="127">
        <v>-12169</v>
      </c>
      <c r="T20" s="127">
        <v>-26009</v>
      </c>
      <c r="U20" s="168">
        <v>-44634</v>
      </c>
      <c r="V20" s="52"/>
      <c r="W20" s="16"/>
      <c r="X20" s="16"/>
      <c r="Y20" s="16"/>
      <c r="Z20" s="104">
        <v>-36600</v>
      </c>
      <c r="AA20" s="104">
        <v>-45472</v>
      </c>
      <c r="AB20" s="169">
        <v>-68658</v>
      </c>
      <c r="AC20" s="49"/>
    </row>
    <row r="21" spans="3:29" x14ac:dyDescent="0.3">
      <c r="C21" s="37"/>
      <c r="D21" s="60" t="s">
        <v>72</v>
      </c>
      <c r="E21" s="67"/>
      <c r="F21" s="127">
        <v>-17265.160060000002</v>
      </c>
      <c r="G21" s="127">
        <v>-30411.421990000003</v>
      </c>
      <c r="H21" s="127">
        <v>-122954.60505875459</v>
      </c>
      <c r="I21" s="37"/>
      <c r="J21" s="37"/>
      <c r="K21" s="37"/>
      <c r="L21" s="52"/>
      <c r="M21" s="127">
        <v>-7253.9269999999997</v>
      </c>
      <c r="N21" s="127">
        <v>-12200.166999999999</v>
      </c>
      <c r="O21" s="127">
        <v>-30411.421990000003</v>
      </c>
      <c r="P21" s="37"/>
      <c r="Q21" s="37"/>
      <c r="R21" s="37"/>
      <c r="S21" s="127">
        <v>-11968</v>
      </c>
      <c r="T21" s="127">
        <v>-34684.217640000003</v>
      </c>
      <c r="U21" s="168">
        <v>-56190.539500000028</v>
      </c>
      <c r="V21" s="127">
        <v>-122954.60505875459</v>
      </c>
      <c r="W21" s="16"/>
      <c r="X21" s="16"/>
      <c r="Y21" s="16"/>
      <c r="Z21" s="104">
        <v>-35997</v>
      </c>
      <c r="AA21" s="104">
        <v>-58756</v>
      </c>
      <c r="AB21" s="169">
        <v>-125998</v>
      </c>
      <c r="AC21" s="49"/>
    </row>
    <row r="22" spans="3:29" x14ac:dyDescent="0.3">
      <c r="C22" s="37"/>
      <c r="D22" s="60" t="s">
        <v>73</v>
      </c>
      <c r="E22" s="67"/>
      <c r="F22" s="127"/>
      <c r="G22" s="127"/>
      <c r="H22" s="127"/>
      <c r="I22" s="37"/>
      <c r="J22" s="37"/>
      <c r="K22" s="37"/>
      <c r="L22" s="52"/>
      <c r="M22" s="127"/>
      <c r="N22" s="127"/>
      <c r="O22" s="127"/>
      <c r="P22" s="37"/>
      <c r="Q22" s="37"/>
      <c r="R22" s="37"/>
      <c r="S22" s="127">
        <v>-2996</v>
      </c>
      <c r="T22" s="127">
        <v>-10142</v>
      </c>
      <c r="U22" s="168">
        <v>-10373</v>
      </c>
      <c r="V22" s="127"/>
      <c r="W22" s="16"/>
      <c r="X22" s="16"/>
      <c r="Y22" s="16"/>
      <c r="Z22" s="104">
        <v>-4049</v>
      </c>
      <c r="AA22" s="104">
        <v>-21779</v>
      </c>
      <c r="AB22" s="169">
        <v>-25266</v>
      </c>
      <c r="AC22" s="49"/>
    </row>
    <row r="23" spans="3:29" x14ac:dyDescent="0.3">
      <c r="C23" s="37"/>
      <c r="D23" s="60" t="s">
        <v>74</v>
      </c>
      <c r="E23" s="67"/>
      <c r="F23" s="127"/>
      <c r="G23" s="127"/>
      <c r="H23" s="127"/>
      <c r="I23" s="37"/>
      <c r="J23" s="37"/>
      <c r="K23" s="37"/>
      <c r="L23" s="52"/>
      <c r="M23" s="127"/>
      <c r="N23" s="127"/>
      <c r="O23" s="127"/>
      <c r="P23" s="37"/>
      <c r="Q23" s="37"/>
      <c r="R23" s="37"/>
      <c r="S23" s="127">
        <v>-6158</v>
      </c>
      <c r="T23" s="127">
        <v>-14485</v>
      </c>
      <c r="U23" s="168">
        <v>-25981</v>
      </c>
      <c r="V23" s="127"/>
      <c r="W23" s="16"/>
      <c r="X23" s="16"/>
      <c r="Y23" s="16"/>
      <c r="Z23" s="104">
        <v>-3202</v>
      </c>
      <c r="AA23" s="104">
        <v>-32712</v>
      </c>
      <c r="AB23" s="169">
        <v>-58809</v>
      </c>
      <c r="AC23" s="49"/>
    </row>
    <row r="24" spans="3:29" x14ac:dyDescent="0.3">
      <c r="C24" s="37"/>
      <c r="D24" s="60" t="s">
        <v>231</v>
      </c>
      <c r="E24" s="67"/>
      <c r="F24" s="127"/>
      <c r="G24" s="127"/>
      <c r="H24" s="127"/>
      <c r="I24" s="37"/>
      <c r="J24" s="37"/>
      <c r="K24" s="37"/>
      <c r="L24" s="52"/>
      <c r="M24" s="127"/>
      <c r="N24" s="127"/>
      <c r="O24" s="127"/>
      <c r="P24" s="37"/>
      <c r="Q24" s="37"/>
      <c r="R24" s="37"/>
      <c r="S24" s="127">
        <v>0</v>
      </c>
      <c r="T24" s="127">
        <v>0</v>
      </c>
      <c r="U24" s="168">
        <v>0</v>
      </c>
      <c r="V24" s="127"/>
      <c r="W24" s="16"/>
      <c r="X24" s="16"/>
      <c r="Y24" s="16"/>
      <c r="Z24" s="104">
        <v>-588</v>
      </c>
      <c r="AA24" s="104">
        <v>-2084</v>
      </c>
      <c r="AB24" s="169">
        <v>-6357</v>
      </c>
      <c r="AC24" s="49"/>
    </row>
    <row r="25" spans="3:29" x14ac:dyDescent="0.3">
      <c r="C25" s="37"/>
      <c r="D25" s="60" t="s">
        <v>75</v>
      </c>
      <c r="E25" s="67"/>
      <c r="F25" s="127"/>
      <c r="G25" s="127"/>
      <c r="H25" s="127"/>
      <c r="I25" s="37"/>
      <c r="J25" s="37"/>
      <c r="K25" s="37"/>
      <c r="L25" s="52"/>
      <c r="M25" s="127"/>
      <c r="N25" s="127"/>
      <c r="O25" s="127"/>
      <c r="P25" s="37"/>
      <c r="Q25" s="37"/>
      <c r="R25" s="37"/>
      <c r="S25" s="127">
        <v>-1055</v>
      </c>
      <c r="T25" s="127">
        <v>-2661</v>
      </c>
      <c r="U25" s="168">
        <v>-5274</v>
      </c>
      <c r="V25" s="127"/>
      <c r="W25" s="16"/>
      <c r="X25" s="16"/>
      <c r="Y25" s="16"/>
      <c r="Z25" s="104">
        <v>-3826</v>
      </c>
      <c r="AA25" s="104">
        <v>-17830</v>
      </c>
      <c r="AB25" s="169">
        <v>-18080</v>
      </c>
      <c r="AC25" s="49"/>
    </row>
    <row r="26" spans="3:29" x14ac:dyDescent="0.3">
      <c r="C26" s="37"/>
      <c r="D26" s="60" t="s">
        <v>232</v>
      </c>
      <c r="E26" s="67"/>
      <c r="F26" s="127"/>
      <c r="G26" s="127"/>
      <c r="H26" s="127"/>
      <c r="I26" s="37"/>
      <c r="J26" s="37"/>
      <c r="K26" s="37"/>
      <c r="L26" s="52"/>
      <c r="M26" s="127"/>
      <c r="N26" s="127"/>
      <c r="O26" s="127"/>
      <c r="P26" s="37"/>
      <c r="Q26" s="37"/>
      <c r="R26" s="37"/>
      <c r="S26" s="127">
        <v>0</v>
      </c>
      <c r="T26" s="127">
        <v>0</v>
      </c>
      <c r="U26" s="168">
        <v>0</v>
      </c>
      <c r="V26" s="127"/>
      <c r="W26" s="16"/>
      <c r="X26" s="16"/>
      <c r="Y26" s="16"/>
      <c r="Z26" s="104">
        <v>0</v>
      </c>
      <c r="AA26" s="104">
        <v>-43233</v>
      </c>
      <c r="AB26" s="169">
        <v>-77309</v>
      </c>
      <c r="AC26" s="49"/>
    </row>
    <row r="27" spans="3:29" x14ac:dyDescent="0.3">
      <c r="C27" s="37"/>
      <c r="D27" s="60" t="s">
        <v>81</v>
      </c>
      <c r="E27" s="67"/>
      <c r="F27" s="127"/>
      <c r="G27" s="127"/>
      <c r="H27" s="127"/>
      <c r="I27" s="37"/>
      <c r="J27" s="37"/>
      <c r="K27" s="37"/>
      <c r="L27" s="52"/>
      <c r="M27" s="127"/>
      <c r="N27" s="127"/>
      <c r="O27" s="127"/>
      <c r="P27" s="37"/>
      <c r="Q27" s="37"/>
      <c r="R27" s="37"/>
      <c r="S27" s="127">
        <v>-3587</v>
      </c>
      <c r="T27" s="127">
        <v>-7950</v>
      </c>
      <c r="U27" s="168">
        <v>-12260</v>
      </c>
      <c r="V27" s="127"/>
      <c r="W27" s="16"/>
      <c r="X27" s="16"/>
      <c r="Y27" s="16"/>
      <c r="Z27" s="104">
        <v>-16932</v>
      </c>
      <c r="AA27" s="104">
        <v>-16986</v>
      </c>
      <c r="AB27" s="169">
        <v>-30024</v>
      </c>
      <c r="AC27" s="49"/>
    </row>
    <row r="28" spans="3:29" x14ac:dyDescent="0.3">
      <c r="C28" s="37"/>
      <c r="D28" s="101"/>
      <c r="E28" s="67"/>
      <c r="F28" s="37"/>
      <c r="G28" s="37"/>
      <c r="H28" s="37"/>
      <c r="I28" s="37"/>
      <c r="J28" s="37"/>
      <c r="K28" s="37"/>
      <c r="L28" s="52"/>
      <c r="M28" s="37"/>
      <c r="N28" s="37"/>
      <c r="O28" s="37"/>
      <c r="P28" s="37"/>
      <c r="Q28" s="37"/>
      <c r="R28" s="37"/>
      <c r="S28" s="37"/>
      <c r="T28" s="37"/>
      <c r="U28" s="164"/>
      <c r="V28" s="37"/>
      <c r="AB28" s="137"/>
      <c r="AC28" s="49"/>
    </row>
    <row r="29" spans="3:29" x14ac:dyDescent="0.3">
      <c r="C29" s="37"/>
      <c r="D29" s="102" t="s">
        <v>136</v>
      </c>
      <c r="E29" s="67"/>
      <c r="F29" s="43">
        <f>SUM(F30:F43)</f>
        <v>-333322.48462200002</v>
      </c>
      <c r="G29" s="43">
        <f t="shared" ref="G29:H29" si="3">SUM(G30:G43)</f>
        <v>-573485.3889299999</v>
      </c>
      <c r="H29" s="43">
        <f t="shared" si="3"/>
        <v>-1454720</v>
      </c>
      <c r="I29" s="37"/>
      <c r="J29" s="42"/>
      <c r="K29" s="37"/>
      <c r="L29" s="52"/>
      <c r="M29" s="43">
        <f t="shared" ref="M29" si="4">SUM(M30:M43)</f>
        <v>-187726</v>
      </c>
      <c r="N29" s="43">
        <f t="shared" ref="N29" si="5">SUM(N30:N43)</f>
        <v>-320540</v>
      </c>
      <c r="O29" s="43">
        <f t="shared" ref="O29" si="6">SUM(O30:O43)</f>
        <v>-573486</v>
      </c>
      <c r="P29" s="37"/>
      <c r="Q29" s="37"/>
      <c r="R29" s="37"/>
      <c r="S29" s="43">
        <f t="shared" ref="S29" si="7">SUM(S30:S43)</f>
        <v>-190188</v>
      </c>
      <c r="T29" s="43">
        <f t="shared" ref="T29" si="8">SUM(T30:T43)</f>
        <v>-594011.70118174003</v>
      </c>
      <c r="U29" s="163">
        <v>-919458</v>
      </c>
      <c r="V29" s="43">
        <f t="shared" ref="V29" si="9">SUM(V30:V43)</f>
        <v>-1454720</v>
      </c>
      <c r="Z29" s="43">
        <f t="shared" ref="Z29" si="10">SUM(Z30:Z43)</f>
        <v>-444972</v>
      </c>
      <c r="AA29" s="43">
        <f>SUM(AA30:AA43)</f>
        <v>-1042632</v>
      </c>
      <c r="AB29" s="163">
        <f>SUM(AB30:AB43)</f>
        <v>-1664352</v>
      </c>
      <c r="AC29" s="49"/>
    </row>
    <row r="30" spans="3:29" x14ac:dyDescent="0.3">
      <c r="D30" s="60" t="s">
        <v>193</v>
      </c>
      <c r="F30" s="104">
        <v>-195663.13121200001</v>
      </c>
      <c r="G30" s="104">
        <v>-408325.85590999998</v>
      </c>
      <c r="H30" s="104">
        <v>-847836</v>
      </c>
      <c r="I30" s="16"/>
      <c r="J30" s="42"/>
      <c r="K30" s="16"/>
      <c r="L30" s="49"/>
      <c r="M30" s="122">
        <v>-102196</v>
      </c>
      <c r="N30" s="122">
        <v>-204771</v>
      </c>
      <c r="O30" s="122">
        <v>-408326</v>
      </c>
      <c r="P30" s="16"/>
      <c r="Q30" s="16"/>
      <c r="R30" s="16"/>
      <c r="S30" s="104">
        <v>-99973</v>
      </c>
      <c r="T30" s="104">
        <v>-325290.76217174006</v>
      </c>
      <c r="U30" s="169">
        <v>-494493.23321799998</v>
      </c>
      <c r="V30" s="104">
        <v>-847836</v>
      </c>
      <c r="W30" s="16"/>
      <c r="X30" s="16"/>
      <c r="Y30" s="16"/>
      <c r="Z30" s="104">
        <v>-311955</v>
      </c>
      <c r="AA30" s="104">
        <v>-697154</v>
      </c>
      <c r="AB30" s="169">
        <v>-1043335</v>
      </c>
      <c r="AC30" s="49"/>
    </row>
    <row r="31" spans="3:29" x14ac:dyDescent="0.3">
      <c r="D31" s="60" t="s">
        <v>252</v>
      </c>
      <c r="F31" s="104">
        <v>0</v>
      </c>
      <c r="G31" s="104">
        <v>0</v>
      </c>
      <c r="H31" s="104">
        <v>0</v>
      </c>
      <c r="I31" s="16"/>
      <c r="J31" s="42"/>
      <c r="K31" s="16"/>
      <c r="L31" s="49"/>
      <c r="M31" s="122">
        <v>0</v>
      </c>
      <c r="N31" s="122">
        <v>0</v>
      </c>
      <c r="O31" s="122">
        <v>0</v>
      </c>
      <c r="P31" s="16"/>
      <c r="Q31" s="16"/>
      <c r="R31" s="16"/>
      <c r="S31" s="104"/>
      <c r="T31" s="104">
        <v>0</v>
      </c>
      <c r="U31" s="169">
        <v>0</v>
      </c>
      <c r="V31" s="104">
        <v>0</v>
      </c>
      <c r="W31" s="16"/>
      <c r="X31" s="16"/>
      <c r="Y31" s="16"/>
      <c r="Z31" s="104">
        <v>0</v>
      </c>
      <c r="AA31" s="104">
        <v>0</v>
      </c>
      <c r="AB31" s="169">
        <v>-85300</v>
      </c>
      <c r="AC31" s="49"/>
    </row>
    <row r="32" spans="3:29" x14ac:dyDescent="0.3">
      <c r="D32" s="60" t="s">
        <v>69</v>
      </c>
      <c r="F32" s="104">
        <v>-80988.061449999994</v>
      </c>
      <c r="G32" s="104">
        <v>-105465.66460999999</v>
      </c>
      <c r="H32" s="104">
        <v>-375393</v>
      </c>
      <c r="I32" s="16"/>
      <c r="J32" s="42"/>
      <c r="K32" s="16"/>
      <c r="L32" s="49"/>
      <c r="M32" s="122">
        <v>-57025</v>
      </c>
      <c r="N32" s="122">
        <v>-76562</v>
      </c>
      <c r="O32" s="122">
        <v>-105466</v>
      </c>
      <c r="P32" s="16"/>
      <c r="Q32" s="16"/>
      <c r="R32" s="16"/>
      <c r="S32" s="104">
        <v>-62977</v>
      </c>
      <c r="T32" s="104">
        <v>-179779.25862000001</v>
      </c>
      <c r="U32" s="169">
        <v>-275098</v>
      </c>
      <c r="V32" s="104">
        <v>-375393</v>
      </c>
      <c r="W32" s="16"/>
      <c r="X32" s="16"/>
      <c r="Y32" s="16"/>
      <c r="Z32" s="104">
        <v>-68625</v>
      </c>
      <c r="AA32" s="104">
        <v>-213582</v>
      </c>
      <c r="AB32" s="169">
        <v>-318132</v>
      </c>
      <c r="AC32" s="49"/>
    </row>
    <row r="33" spans="4:29" x14ac:dyDescent="0.3">
      <c r="D33" s="60" t="s">
        <v>70</v>
      </c>
      <c r="F33" s="104">
        <v>-11003.676829999999</v>
      </c>
      <c r="G33" s="104">
        <v>-10872.120309999998</v>
      </c>
      <c r="H33" s="104">
        <v>-53243</v>
      </c>
      <c r="I33" s="16"/>
      <c r="J33" s="42"/>
      <c r="K33" s="16"/>
      <c r="L33" s="49"/>
      <c r="M33" s="122">
        <v>-5724</v>
      </c>
      <c r="N33" s="122">
        <v>-7446</v>
      </c>
      <c r="O33" s="122">
        <v>-10872</v>
      </c>
      <c r="P33" s="16"/>
      <c r="Q33" s="16"/>
      <c r="R33" s="16"/>
      <c r="S33" s="104">
        <v>-7374</v>
      </c>
      <c r="T33" s="104">
        <v>-18757</v>
      </c>
      <c r="U33" s="169">
        <v>-26917</v>
      </c>
      <c r="V33" s="104">
        <v>-53243</v>
      </c>
      <c r="W33" s="16"/>
      <c r="X33" s="16"/>
      <c r="Y33" s="16"/>
      <c r="Z33" s="104">
        <v>-7441</v>
      </c>
      <c r="AA33" s="104">
        <v>-11049</v>
      </c>
      <c r="AB33" s="169">
        <v>-14603</v>
      </c>
      <c r="AC33" s="49"/>
    </row>
    <row r="34" spans="4:29" x14ac:dyDescent="0.3">
      <c r="D34" s="60" t="s">
        <v>71</v>
      </c>
      <c r="F34" s="104"/>
      <c r="G34" s="104"/>
      <c r="H34" s="104"/>
      <c r="I34" s="16"/>
      <c r="J34" s="42"/>
      <c r="K34" s="16"/>
      <c r="L34" s="49"/>
      <c r="M34" s="122"/>
      <c r="N34" s="122"/>
      <c r="O34" s="122"/>
      <c r="P34" s="16"/>
      <c r="Q34" s="16"/>
      <c r="R34" s="16"/>
      <c r="S34" s="104">
        <v>-3810</v>
      </c>
      <c r="T34" s="104">
        <v>-11227</v>
      </c>
      <c r="U34" s="169">
        <v>-16573</v>
      </c>
      <c r="V34" s="104"/>
      <c r="W34" s="16"/>
      <c r="X34" s="16"/>
      <c r="Y34" s="16"/>
      <c r="Z34" s="104">
        <v>-10658</v>
      </c>
      <c r="AA34" s="104">
        <v>-19090</v>
      </c>
      <c r="AB34" s="169">
        <v>-28776</v>
      </c>
      <c r="AC34" s="49"/>
    </row>
    <row r="35" spans="4:29" x14ac:dyDescent="0.3">
      <c r="D35" s="60" t="s">
        <v>72</v>
      </c>
      <c r="F35" s="104"/>
      <c r="G35" s="104"/>
      <c r="H35" s="104"/>
      <c r="I35" s="16"/>
      <c r="J35" s="42"/>
      <c r="K35" s="16"/>
      <c r="L35" s="49"/>
      <c r="M35" s="122"/>
      <c r="N35" s="122"/>
      <c r="O35" s="122"/>
      <c r="P35" s="16"/>
      <c r="Q35" s="16"/>
      <c r="R35" s="16"/>
      <c r="S35" s="104">
        <v>0</v>
      </c>
      <c r="T35" s="104">
        <v>0</v>
      </c>
      <c r="U35" s="169">
        <v>0</v>
      </c>
      <c r="V35" s="104"/>
      <c r="W35" s="16"/>
      <c r="X35" s="16"/>
      <c r="Y35" s="16"/>
      <c r="Z35" s="104">
        <v>-9397</v>
      </c>
      <c r="AA35" s="104">
        <v>-7731</v>
      </c>
      <c r="AB35" s="169">
        <v>-8588</v>
      </c>
      <c r="AC35" s="49"/>
    </row>
    <row r="36" spans="4:29" x14ac:dyDescent="0.3">
      <c r="D36" s="60" t="s">
        <v>73</v>
      </c>
      <c r="F36" s="104">
        <v>-19939.511910000001</v>
      </c>
      <c r="G36" s="104">
        <v>-28277.008419999998</v>
      </c>
      <c r="H36" s="104">
        <v>-94821</v>
      </c>
      <c r="I36" s="16"/>
      <c r="J36" s="42"/>
      <c r="K36" s="16"/>
      <c r="L36" s="49"/>
      <c r="M36" s="122">
        <v>-15749</v>
      </c>
      <c r="N36" s="122">
        <v>-16160</v>
      </c>
      <c r="O36" s="122">
        <v>-28277</v>
      </c>
      <c r="P36" s="16"/>
      <c r="Q36" s="16"/>
      <c r="R36" s="16"/>
      <c r="S36" s="104">
        <v>-7364</v>
      </c>
      <c r="T36" s="104">
        <v>-29237</v>
      </c>
      <c r="U36" s="169">
        <v>-39997</v>
      </c>
      <c r="V36" s="104">
        <v>-94821</v>
      </c>
      <c r="W36" s="16"/>
      <c r="X36" s="16"/>
      <c r="Y36" s="16"/>
      <c r="Z36" s="104">
        <v>-11021</v>
      </c>
      <c r="AA36" s="104">
        <v>-28106</v>
      </c>
      <c r="AB36" s="169">
        <v>-55314</v>
      </c>
      <c r="AC36" s="49"/>
    </row>
    <row r="37" spans="4:29" x14ac:dyDescent="0.3">
      <c r="D37" s="60" t="s">
        <v>74</v>
      </c>
      <c r="F37" s="104"/>
      <c r="G37" s="104"/>
      <c r="H37" s="104"/>
      <c r="I37" s="16"/>
      <c r="J37" s="42"/>
      <c r="K37" s="16"/>
      <c r="L37" s="49"/>
      <c r="M37" s="122"/>
      <c r="N37" s="122"/>
      <c r="O37" s="122"/>
      <c r="P37" s="16"/>
      <c r="Q37" s="16"/>
      <c r="R37" s="16"/>
      <c r="S37" s="104">
        <v>-2340</v>
      </c>
      <c r="T37" s="104">
        <v>-6253</v>
      </c>
      <c r="U37" s="169">
        <v>-9647</v>
      </c>
      <c r="V37" s="104"/>
      <c r="W37" s="16"/>
      <c r="X37" s="16"/>
      <c r="Y37" s="16"/>
      <c r="Z37" s="104">
        <v>-181</v>
      </c>
      <c r="AA37" s="104">
        <v>-3292</v>
      </c>
      <c r="AB37" s="169">
        <v>-5404</v>
      </c>
      <c r="AC37" s="49"/>
    </row>
    <row r="38" spans="4:29" x14ac:dyDescent="0.3">
      <c r="D38" s="60" t="s">
        <v>231</v>
      </c>
      <c r="F38" s="104"/>
      <c r="G38" s="104"/>
      <c r="H38" s="104"/>
      <c r="I38" s="16"/>
      <c r="J38" s="42"/>
      <c r="K38" s="16"/>
      <c r="L38" s="49"/>
      <c r="M38" s="122"/>
      <c r="N38" s="122"/>
      <c r="O38" s="122"/>
      <c r="P38" s="16"/>
      <c r="Q38" s="16"/>
      <c r="R38" s="16"/>
      <c r="S38" s="104">
        <v>0</v>
      </c>
      <c r="T38" s="104">
        <v>0</v>
      </c>
      <c r="U38" s="169">
        <v>0</v>
      </c>
      <c r="V38" s="104"/>
      <c r="W38" s="16"/>
      <c r="X38" s="16"/>
      <c r="Y38" s="16"/>
      <c r="Z38" s="104">
        <v>-206</v>
      </c>
      <c r="AA38" s="104">
        <v>-89</v>
      </c>
      <c r="AB38" s="169">
        <v>-404</v>
      </c>
      <c r="AC38" s="49"/>
    </row>
    <row r="39" spans="4:29" x14ac:dyDescent="0.3">
      <c r="D39" s="60" t="s">
        <v>75</v>
      </c>
      <c r="F39" s="104"/>
      <c r="G39" s="104"/>
      <c r="H39" s="104"/>
      <c r="I39" s="16"/>
      <c r="J39" s="42"/>
      <c r="K39" s="16"/>
      <c r="L39" s="49"/>
      <c r="M39" s="122"/>
      <c r="N39" s="122"/>
      <c r="O39" s="122"/>
      <c r="P39" s="16"/>
      <c r="Q39" s="16"/>
      <c r="R39" s="16"/>
      <c r="S39" s="104">
        <v>-405</v>
      </c>
      <c r="T39" s="104">
        <v>-1148</v>
      </c>
      <c r="U39" s="169">
        <v>-1958</v>
      </c>
      <c r="V39" s="104"/>
      <c r="W39" s="16"/>
      <c r="X39" s="16"/>
      <c r="Y39" s="16"/>
      <c r="Z39" s="104">
        <v>-1340</v>
      </c>
      <c r="AA39" s="104">
        <v>-4630</v>
      </c>
      <c r="AB39" s="169">
        <v>-4818</v>
      </c>
      <c r="AC39" s="49"/>
    </row>
    <row r="40" spans="4:29" x14ac:dyDescent="0.3">
      <c r="D40" s="60" t="s">
        <v>232</v>
      </c>
      <c r="F40" s="104"/>
      <c r="G40" s="104"/>
      <c r="H40" s="104"/>
      <c r="I40" s="16"/>
      <c r="J40" s="42"/>
      <c r="K40" s="16"/>
      <c r="L40" s="49"/>
      <c r="M40" s="122"/>
      <c r="N40" s="122"/>
      <c r="O40" s="122"/>
      <c r="P40" s="16"/>
      <c r="Q40" s="16"/>
      <c r="R40" s="16"/>
      <c r="S40" s="104">
        <v>0</v>
      </c>
      <c r="T40" s="104">
        <v>0</v>
      </c>
      <c r="U40" s="169">
        <v>0</v>
      </c>
      <c r="V40" s="104"/>
      <c r="W40" s="16"/>
      <c r="X40" s="16"/>
      <c r="Y40" s="16"/>
      <c r="Z40" s="104">
        <v>-59</v>
      </c>
      <c r="AA40" s="104">
        <v>0</v>
      </c>
      <c r="AB40" s="169">
        <v>0</v>
      </c>
      <c r="AC40" s="49"/>
    </row>
    <row r="41" spans="4:29" x14ac:dyDescent="0.3">
      <c r="D41" s="60" t="s">
        <v>77</v>
      </c>
      <c r="F41" s="104">
        <v>-2956.9614800000145</v>
      </c>
      <c r="G41" s="104">
        <v>-12018.752130000084</v>
      </c>
      <c r="H41" s="104">
        <v>-60250</v>
      </c>
      <c r="I41" s="16"/>
      <c r="J41" s="42"/>
      <c r="K41" s="16"/>
      <c r="L41" s="49"/>
      <c r="M41" s="122">
        <v>-7032</v>
      </c>
      <c r="N41" s="122">
        <v>-10249</v>
      </c>
      <c r="O41" s="122">
        <v>-12019</v>
      </c>
      <c r="P41" s="16"/>
      <c r="Q41" s="16"/>
      <c r="R41" s="16"/>
      <c r="S41" s="104">
        <v>-2568</v>
      </c>
      <c r="T41" s="104">
        <v>-12504.540389999998</v>
      </c>
      <c r="U41" s="169">
        <v>-38478.535040000002</v>
      </c>
      <c r="V41" s="104">
        <v>-60250</v>
      </c>
      <c r="W41" s="16"/>
      <c r="X41" s="16"/>
      <c r="Y41" s="16"/>
      <c r="Z41" s="104">
        <v>-12132</v>
      </c>
      <c r="AA41" s="104">
        <v>-29860</v>
      </c>
      <c r="AB41" s="169">
        <v>-59699</v>
      </c>
      <c r="AC41" s="49"/>
    </row>
    <row r="42" spans="4:29" x14ac:dyDescent="0.3">
      <c r="D42" s="60" t="s">
        <v>79</v>
      </c>
      <c r="F42" s="104">
        <v>-15834.864</v>
      </c>
      <c r="G42" s="104">
        <v>-7061.6</v>
      </c>
      <c r="H42" s="104">
        <v>-23177</v>
      </c>
      <c r="I42" s="16"/>
      <c r="J42" s="42"/>
      <c r="K42" s="16"/>
      <c r="L42" s="49"/>
      <c r="M42" s="122" t="s">
        <v>197</v>
      </c>
      <c r="N42" s="122">
        <v>-4302</v>
      </c>
      <c r="O42" s="122">
        <v>-7062</v>
      </c>
      <c r="P42" s="16"/>
      <c r="Q42" s="16"/>
      <c r="R42" s="16"/>
      <c r="S42" s="104">
        <v>-2000</v>
      </c>
      <c r="T42" s="104">
        <v>-6384.14</v>
      </c>
      <c r="U42" s="169">
        <v>-11742.54</v>
      </c>
      <c r="V42" s="104">
        <v>-23177</v>
      </c>
      <c r="W42" s="16"/>
      <c r="X42" s="16"/>
      <c r="Y42" s="16"/>
      <c r="Z42" s="104">
        <v>-6423</v>
      </c>
      <c r="AA42" s="104">
        <v>-23456</v>
      </c>
      <c r="AB42" s="169">
        <v>-33472</v>
      </c>
      <c r="AC42" s="49"/>
    </row>
    <row r="43" spans="4:29" x14ac:dyDescent="0.3">
      <c r="D43" s="60" t="s">
        <v>81</v>
      </c>
      <c r="F43" s="104">
        <v>-6936.2777400000004</v>
      </c>
      <c r="G43" s="104">
        <v>-1464.3875499999999</v>
      </c>
      <c r="H43" s="104"/>
      <c r="I43" s="16"/>
      <c r="J43" s="42"/>
      <c r="K43" s="16"/>
      <c r="L43" s="49"/>
      <c r="M43" s="122" t="s">
        <v>197</v>
      </c>
      <c r="N43" s="122">
        <v>-1050</v>
      </c>
      <c r="O43" s="122">
        <v>-1464</v>
      </c>
      <c r="P43" s="16"/>
      <c r="Q43" s="16"/>
      <c r="R43" s="16"/>
      <c r="S43" s="104">
        <v>-1377</v>
      </c>
      <c r="T43" s="104">
        <v>-3431</v>
      </c>
      <c r="U43" s="169">
        <v>-4553</v>
      </c>
      <c r="V43" s="104"/>
      <c r="W43" s="16"/>
      <c r="X43" s="16"/>
      <c r="Y43" s="16"/>
      <c r="Z43" s="104">
        <v>-5534</v>
      </c>
      <c r="AA43" s="104">
        <v>-4593</v>
      </c>
      <c r="AB43" s="169">
        <v>-6507</v>
      </c>
      <c r="AC43" s="49"/>
    </row>
    <row r="44" spans="4:29" x14ac:dyDescent="0.3">
      <c r="D44" s="101"/>
      <c r="J44" s="42"/>
      <c r="L44" s="49"/>
      <c r="U44" s="137"/>
      <c r="AB44" s="137"/>
      <c r="AC44" s="49"/>
    </row>
    <row r="45" spans="4:29" x14ac:dyDescent="0.3">
      <c r="D45" s="102" t="s">
        <v>137</v>
      </c>
      <c r="F45" s="43">
        <f>SUM(F46:F59)</f>
        <v>-322414.65722424269</v>
      </c>
      <c r="G45" s="43">
        <f t="shared" ref="G45:H45" si="11">SUM(G46:G59)</f>
        <v>-1053735.0558753139</v>
      </c>
      <c r="H45" s="43">
        <f t="shared" si="11"/>
        <v>-1434674</v>
      </c>
      <c r="J45" s="42"/>
      <c r="L45" s="49"/>
      <c r="M45" s="43">
        <f t="shared" ref="M45" si="12">SUM(M46:M59)</f>
        <v>-224335.74988445119</v>
      </c>
      <c r="N45" s="43">
        <f t="shared" ref="N45" si="13">SUM(N46:N59)</f>
        <v>-384640.38288649981</v>
      </c>
      <c r="O45" s="43">
        <f t="shared" ref="O45" si="14">SUM(O46:O59)</f>
        <v>-1053735.0558753139</v>
      </c>
      <c r="S45" s="43">
        <f t="shared" ref="S45" si="15">SUM(S46:S59)</f>
        <v>-162052</v>
      </c>
      <c r="T45" s="43">
        <f t="shared" ref="T45" si="16">SUM(T46:T59)</f>
        <v>-453425.37221180246</v>
      </c>
      <c r="U45" s="163">
        <v>-738794</v>
      </c>
      <c r="V45" s="43">
        <f t="shared" ref="V45" si="17">SUM(V46:V59)</f>
        <v>-1434674</v>
      </c>
      <c r="Z45" s="43">
        <f t="shared" ref="Z45:AB45" si="18">SUM(Z46:Z59)</f>
        <v>-431361</v>
      </c>
      <c r="AA45" s="43">
        <f t="shared" si="18"/>
        <v>-776004</v>
      </c>
      <c r="AB45" s="163">
        <f t="shared" si="18"/>
        <v>-1419313</v>
      </c>
      <c r="AC45" s="49"/>
    </row>
    <row r="46" spans="4:29" x14ac:dyDescent="0.3">
      <c r="D46" s="60" t="s">
        <v>193</v>
      </c>
      <c r="F46" s="104">
        <v>-166129.14111419173</v>
      </c>
      <c r="G46" s="104">
        <v>-802342.65429807315</v>
      </c>
      <c r="H46" s="104">
        <v>-806031</v>
      </c>
      <c r="I46" s="16"/>
      <c r="J46" s="42"/>
      <c r="K46" s="16"/>
      <c r="L46" s="49"/>
      <c r="M46" s="104">
        <v>-112644.31808600003</v>
      </c>
      <c r="N46" s="104">
        <v>-201638.00770640644</v>
      </c>
      <c r="O46" s="104">
        <v>-802342.65429807315</v>
      </c>
      <c r="P46" s="16"/>
      <c r="Q46" s="16"/>
      <c r="R46" s="16"/>
      <c r="S46" s="104">
        <v>-123423</v>
      </c>
      <c r="T46" s="104">
        <v>-356658.57950180245</v>
      </c>
      <c r="U46" s="169">
        <v>-509700.31248000055</v>
      </c>
      <c r="V46" s="104">
        <v>-806031</v>
      </c>
      <c r="W46" s="16"/>
      <c r="X46" s="16"/>
      <c r="Y46" s="16"/>
      <c r="Z46" s="104">
        <v>-246860</v>
      </c>
      <c r="AA46" s="104">
        <v>-479998</v>
      </c>
      <c r="AB46" s="169">
        <v>-845497</v>
      </c>
      <c r="AC46" s="49"/>
    </row>
    <row r="47" spans="4:29" x14ac:dyDescent="0.3">
      <c r="D47" s="60" t="s">
        <v>252</v>
      </c>
      <c r="F47" s="104">
        <v>0</v>
      </c>
      <c r="G47" s="104">
        <v>0</v>
      </c>
      <c r="H47" s="104">
        <v>0</v>
      </c>
      <c r="I47" s="16"/>
      <c r="J47" s="42"/>
      <c r="K47" s="16"/>
      <c r="L47" s="49"/>
      <c r="M47" s="104">
        <v>0</v>
      </c>
      <c r="N47" s="104">
        <v>0</v>
      </c>
      <c r="O47" s="104">
        <v>0</v>
      </c>
      <c r="P47" s="16"/>
      <c r="Q47" s="16"/>
      <c r="R47" s="16"/>
      <c r="S47" s="104">
        <v>0</v>
      </c>
      <c r="T47" s="104">
        <v>0</v>
      </c>
      <c r="U47" s="169">
        <v>0</v>
      </c>
      <c r="V47" s="104">
        <v>0</v>
      </c>
      <c r="W47" s="16"/>
      <c r="X47" s="16"/>
      <c r="Y47" s="16"/>
      <c r="Z47" s="104">
        <v>0</v>
      </c>
      <c r="AA47" s="104">
        <v>0</v>
      </c>
      <c r="AB47" s="169">
        <v>-125742</v>
      </c>
      <c r="AC47" s="49"/>
    </row>
    <row r="48" spans="4:29" x14ac:dyDescent="0.3">
      <c r="D48" s="60" t="s">
        <v>68</v>
      </c>
      <c r="F48" s="104">
        <v>-514.76081000000704</v>
      </c>
      <c r="G48" s="104">
        <v>-4188.3046100000065</v>
      </c>
      <c r="H48" s="104">
        <v>-8296</v>
      </c>
      <c r="I48" s="16"/>
      <c r="J48" s="42"/>
      <c r="K48" s="16"/>
      <c r="L48" s="49"/>
      <c r="M48" s="104">
        <v>-2074.7261399999988</v>
      </c>
      <c r="N48" s="104">
        <v>-3123.6009999999951</v>
      </c>
      <c r="O48" s="104">
        <v>-4188.3046100000065</v>
      </c>
      <c r="P48" s="16"/>
      <c r="Q48" s="16"/>
      <c r="R48" s="16"/>
      <c r="S48" s="104">
        <v>-1755</v>
      </c>
      <c r="T48" s="104">
        <v>-5126</v>
      </c>
      <c r="U48" s="169">
        <v>-8731</v>
      </c>
      <c r="V48" s="104">
        <v>-8296</v>
      </c>
      <c r="W48" s="16"/>
      <c r="X48" s="16"/>
      <c r="Y48" s="16"/>
      <c r="Z48" s="104">
        <v>-22065</v>
      </c>
      <c r="AA48" s="104">
        <v>-32996</v>
      </c>
      <c r="AB48" s="169">
        <v>-36199</v>
      </c>
      <c r="AC48" s="49"/>
    </row>
    <row r="49" spans="4:29" x14ac:dyDescent="0.3">
      <c r="D49" s="60" t="s">
        <v>70</v>
      </c>
      <c r="F49" s="104">
        <v>-25587.420299999998</v>
      </c>
      <c r="G49" s="104">
        <v>-40418.316380000004</v>
      </c>
      <c r="H49" s="104">
        <v>-136602</v>
      </c>
      <c r="I49" s="16"/>
      <c r="J49" s="42"/>
      <c r="K49" s="16"/>
      <c r="L49" s="49"/>
      <c r="M49" s="104">
        <v>-23634.45737</v>
      </c>
      <c r="N49" s="104">
        <v>-32444.37945</v>
      </c>
      <c r="O49" s="104">
        <v>-40418.316380000004</v>
      </c>
      <c r="P49" s="16"/>
      <c r="Q49" s="16"/>
      <c r="R49" s="16"/>
      <c r="S49" s="104">
        <v>-5425</v>
      </c>
      <c r="T49" s="104">
        <v>-12583</v>
      </c>
      <c r="U49" s="169">
        <v>-18998</v>
      </c>
      <c r="V49" s="104">
        <v>-136602</v>
      </c>
      <c r="W49" s="16"/>
      <c r="X49" s="16"/>
      <c r="Y49" s="16"/>
      <c r="Z49" s="104">
        <v>-5798</v>
      </c>
      <c r="AA49" s="104">
        <v>-10894</v>
      </c>
      <c r="AB49" s="169">
        <v>-15063</v>
      </c>
      <c r="AC49" s="49"/>
    </row>
    <row r="50" spans="4:29" x14ac:dyDescent="0.3">
      <c r="D50" s="60" t="s">
        <v>71</v>
      </c>
      <c r="F50" s="104">
        <v>-45412.334191097099</v>
      </c>
      <c r="G50" s="104">
        <v>-56682.876602897129</v>
      </c>
      <c r="H50" s="104">
        <v>-114039</v>
      </c>
      <c r="I50" s="16"/>
      <c r="J50" s="42"/>
      <c r="K50" s="16"/>
      <c r="L50" s="49"/>
      <c r="M50" s="104">
        <v>-24709.891717002021</v>
      </c>
      <c r="N50" s="104">
        <v>-38555.832558139853</v>
      </c>
      <c r="O50" s="104">
        <v>-56682.876602897129</v>
      </c>
      <c r="P50" s="16"/>
      <c r="Q50" s="16"/>
      <c r="R50" s="16"/>
      <c r="S50" s="104">
        <v>-3058</v>
      </c>
      <c r="T50" s="104">
        <v>-8002</v>
      </c>
      <c r="U50" s="169">
        <v>-13572</v>
      </c>
      <c r="V50" s="104">
        <v>-114039</v>
      </c>
      <c r="W50" s="16"/>
      <c r="X50" s="16"/>
      <c r="Y50" s="16"/>
      <c r="Z50" s="104">
        <v>-12069</v>
      </c>
      <c r="AA50" s="104">
        <v>-21994</v>
      </c>
      <c r="AB50" s="169">
        <v>-36593</v>
      </c>
      <c r="AC50" s="49"/>
    </row>
    <row r="51" spans="4:29" x14ac:dyDescent="0.3">
      <c r="D51" s="60" t="s">
        <v>72</v>
      </c>
      <c r="E51" s="16"/>
      <c r="F51" s="104">
        <v>-12476.879169999998</v>
      </c>
      <c r="G51" s="104">
        <v>-18513.390140000007</v>
      </c>
      <c r="H51" s="104">
        <v>-115351</v>
      </c>
      <c r="I51" s="16"/>
      <c r="J51" s="42"/>
      <c r="K51" s="16"/>
      <c r="L51" s="49"/>
      <c r="M51" s="104">
        <v>-12785.195039999999</v>
      </c>
      <c r="N51" s="104">
        <v>-16197.881079999996</v>
      </c>
      <c r="O51" s="104">
        <v>-18513.390140000007</v>
      </c>
      <c r="P51" s="16"/>
      <c r="Q51" s="16"/>
      <c r="R51" s="16"/>
      <c r="S51" s="104">
        <v>-6280</v>
      </c>
      <c r="T51" s="104">
        <v>-20027.316699999999</v>
      </c>
      <c r="U51" s="169">
        <v>-82232</v>
      </c>
      <c r="V51" s="104">
        <v>-115351</v>
      </c>
      <c r="W51" s="16"/>
      <c r="X51" s="16"/>
      <c r="Y51" s="16"/>
      <c r="Z51" s="104">
        <v>-74578</v>
      </c>
      <c r="AA51" s="104">
        <v>-85204</v>
      </c>
      <c r="AB51" s="169">
        <v>-124488</v>
      </c>
      <c r="AC51" s="49"/>
    </row>
    <row r="52" spans="4:29" x14ac:dyDescent="0.3">
      <c r="D52" s="60" t="s">
        <v>233</v>
      </c>
      <c r="E52" s="16"/>
      <c r="F52" s="104"/>
      <c r="G52" s="104"/>
      <c r="H52" s="104"/>
      <c r="I52" s="16"/>
      <c r="J52" s="42"/>
      <c r="K52" s="16"/>
      <c r="L52" s="49"/>
      <c r="M52" s="104"/>
      <c r="N52" s="104"/>
      <c r="O52" s="104"/>
      <c r="P52" s="16"/>
      <c r="Q52" s="16"/>
      <c r="R52" s="16"/>
      <c r="S52" s="104">
        <v>-4543</v>
      </c>
      <c r="T52" s="104">
        <v>0</v>
      </c>
      <c r="U52" s="169">
        <v>-16348</v>
      </c>
      <c r="V52" s="104"/>
      <c r="W52" s="16"/>
      <c r="X52" s="16"/>
      <c r="Y52" s="16"/>
      <c r="Z52" s="104">
        <v>-1786</v>
      </c>
      <c r="AA52" s="104">
        <v>-5766</v>
      </c>
      <c r="AB52" s="169">
        <v>-10073</v>
      </c>
      <c r="AC52" s="49"/>
    </row>
    <row r="53" spans="4:29" x14ac:dyDescent="0.3">
      <c r="D53" s="60" t="s">
        <v>74</v>
      </c>
      <c r="E53" s="16"/>
      <c r="F53" s="104">
        <v>-8371.8755766938393</v>
      </c>
      <c r="G53" s="104">
        <v>-24065.308853678631</v>
      </c>
      <c r="H53" s="104">
        <v>-61102</v>
      </c>
      <c r="I53" s="16"/>
      <c r="J53" s="42"/>
      <c r="K53" s="16"/>
      <c r="L53" s="49"/>
      <c r="M53" s="104">
        <v>-9438.4816909491165</v>
      </c>
      <c r="N53" s="104">
        <v>-15650.464506163476</v>
      </c>
      <c r="O53" s="104">
        <v>-24065.308853678631</v>
      </c>
      <c r="P53" s="16"/>
      <c r="Q53" s="16"/>
      <c r="R53" s="16"/>
      <c r="S53" s="104">
        <v>-1717</v>
      </c>
      <c r="T53" s="104">
        <v>-4831</v>
      </c>
      <c r="U53" s="169">
        <v>-8409</v>
      </c>
      <c r="V53" s="104">
        <v>-61102</v>
      </c>
      <c r="W53" s="16"/>
      <c r="X53" s="16"/>
      <c r="Y53" s="16"/>
      <c r="Z53" s="104">
        <v>-25062</v>
      </c>
      <c r="AA53" s="104">
        <v>-20707</v>
      </c>
      <c r="AB53" s="169">
        <v>-32800</v>
      </c>
      <c r="AC53" s="49"/>
    </row>
    <row r="54" spans="4:29" x14ac:dyDescent="0.3">
      <c r="D54" s="60" t="s">
        <v>231</v>
      </c>
      <c r="E54" s="16"/>
      <c r="F54" s="104"/>
      <c r="G54" s="104"/>
      <c r="H54" s="104"/>
      <c r="I54" s="16"/>
      <c r="J54" s="42"/>
      <c r="K54" s="16"/>
      <c r="L54" s="49"/>
      <c r="M54" s="104"/>
      <c r="N54" s="104"/>
      <c r="O54" s="104"/>
      <c r="P54" s="16"/>
      <c r="Q54" s="16"/>
      <c r="R54" s="16"/>
      <c r="S54" s="104">
        <v>0</v>
      </c>
      <c r="T54" s="104">
        <v>0</v>
      </c>
      <c r="U54" s="169">
        <v>0</v>
      </c>
      <c r="V54" s="104"/>
      <c r="W54" s="16"/>
      <c r="X54" s="16"/>
      <c r="Y54" s="16"/>
      <c r="Z54" s="104">
        <v>-163</v>
      </c>
      <c r="AA54" s="104">
        <v>-333</v>
      </c>
      <c r="AB54" s="169">
        <v>-729</v>
      </c>
      <c r="AC54" s="49"/>
    </row>
    <row r="55" spans="4:29" x14ac:dyDescent="0.3">
      <c r="D55" s="60" t="s">
        <v>75</v>
      </c>
      <c r="E55" s="16"/>
      <c r="F55" s="104">
        <v>-26153.43763</v>
      </c>
      <c r="G55" s="104">
        <v>-22903.084469999998</v>
      </c>
      <c r="H55" s="104">
        <v>-14182</v>
      </c>
      <c r="I55" s="16"/>
      <c r="J55" s="42"/>
      <c r="K55" s="16"/>
      <c r="L55" s="49"/>
      <c r="M55" s="104">
        <v>-10410.901519999999</v>
      </c>
      <c r="N55" s="104">
        <v>-17537.59374</v>
      </c>
      <c r="O55" s="104">
        <v>-22903.084469999998</v>
      </c>
      <c r="P55" s="16"/>
      <c r="Q55" s="16"/>
      <c r="R55" s="16"/>
      <c r="S55" s="104">
        <v>-297</v>
      </c>
      <c r="T55" s="104">
        <v>-770</v>
      </c>
      <c r="U55" s="169">
        <v>-1330</v>
      </c>
      <c r="V55" s="104">
        <v>-14182</v>
      </c>
      <c r="W55" s="16"/>
      <c r="X55" s="16"/>
      <c r="Y55" s="16"/>
      <c r="Z55" s="104">
        <v>-1193</v>
      </c>
      <c r="AA55" s="104">
        <v>-4514</v>
      </c>
      <c r="AB55" s="169">
        <v>-4529</v>
      </c>
      <c r="AC55" s="49"/>
    </row>
    <row r="56" spans="4:29" x14ac:dyDescent="0.3">
      <c r="D56" s="60" t="s">
        <v>76</v>
      </c>
      <c r="E56" s="16"/>
      <c r="F56" s="104">
        <v>-7426.6297722600002</v>
      </c>
      <c r="G56" s="104">
        <v>-20629.302310665</v>
      </c>
      <c r="H56" s="104">
        <v>-57813</v>
      </c>
      <c r="I56" s="16"/>
      <c r="J56" s="42"/>
      <c r="K56" s="16"/>
      <c r="L56" s="49"/>
      <c r="M56" s="104">
        <v>-8651.090620500001</v>
      </c>
      <c r="N56" s="104">
        <v>-13950.752565790002</v>
      </c>
      <c r="O56" s="104">
        <v>-20629.302310665</v>
      </c>
      <c r="P56" s="16"/>
      <c r="Q56" s="16"/>
      <c r="R56" s="16"/>
      <c r="S56" s="104">
        <v>-7733</v>
      </c>
      <c r="T56" s="104">
        <v>-18584</v>
      </c>
      <c r="U56" s="169">
        <v>-37831.477309799993</v>
      </c>
      <c r="V56" s="104">
        <v>-57813</v>
      </c>
      <c r="W56" s="16"/>
      <c r="X56" s="16"/>
      <c r="Y56" s="16"/>
      <c r="Z56" s="104">
        <v>-19253</v>
      </c>
      <c r="AA56" s="104">
        <v>-35577</v>
      </c>
      <c r="AB56" s="169">
        <v>-46224</v>
      </c>
      <c r="AC56" s="49"/>
    </row>
    <row r="57" spans="4:29" x14ac:dyDescent="0.3">
      <c r="D57" s="60" t="s">
        <v>78</v>
      </c>
      <c r="E57" s="16"/>
      <c r="F57" s="104">
        <v>-4810.54493</v>
      </c>
      <c r="G57" s="104">
        <v>-8378.6786900000006</v>
      </c>
      <c r="H57" s="104">
        <v>-18616</v>
      </c>
      <c r="I57" s="16"/>
      <c r="J57" s="42"/>
      <c r="K57" s="16"/>
      <c r="L57" s="49"/>
      <c r="M57" s="104">
        <v>-2939.59366</v>
      </c>
      <c r="N57" s="104">
        <v>-5267.8299000000006</v>
      </c>
      <c r="O57" s="104">
        <v>-8378.6786900000006</v>
      </c>
      <c r="P57" s="16"/>
      <c r="Q57" s="16"/>
      <c r="R57" s="16"/>
      <c r="S57" s="104">
        <v>-2661</v>
      </c>
      <c r="T57" s="104">
        <v>-6967.0705500000004</v>
      </c>
      <c r="U57" s="169">
        <v>-12556.14451</v>
      </c>
      <c r="V57" s="104">
        <v>-18616</v>
      </c>
      <c r="W57" s="16"/>
      <c r="X57" s="16"/>
      <c r="Y57" s="16"/>
      <c r="Z57" s="104">
        <v>-3889</v>
      </c>
      <c r="AA57" s="104">
        <v>-10032</v>
      </c>
      <c r="AB57" s="169">
        <v>-17789</v>
      </c>
      <c r="AC57" s="49"/>
    </row>
    <row r="58" spans="4:29" x14ac:dyDescent="0.3">
      <c r="D58" s="60" t="s">
        <v>80</v>
      </c>
      <c r="E58" s="16"/>
      <c r="F58" s="104">
        <v>-5264.5553300000001</v>
      </c>
      <c r="G58" s="104">
        <v>-5959.0651699999999</v>
      </c>
      <c r="H58" s="104">
        <v>-36322</v>
      </c>
      <c r="I58" s="16"/>
      <c r="J58" s="42"/>
      <c r="K58" s="16"/>
      <c r="L58" s="49"/>
      <c r="M58" s="104">
        <v>-3130</v>
      </c>
      <c r="N58" s="104">
        <v>-5057.4984999999997</v>
      </c>
      <c r="O58" s="104">
        <v>-5959.0651699999999</v>
      </c>
      <c r="P58" s="16"/>
      <c r="Q58" s="16"/>
      <c r="R58" s="16"/>
      <c r="S58" s="104">
        <v>-3366</v>
      </c>
      <c r="T58" s="104">
        <v>-13138.40546</v>
      </c>
      <c r="U58" s="169">
        <v>-22393.417800000003</v>
      </c>
      <c r="V58" s="104">
        <v>-36322</v>
      </c>
      <c r="W58" s="16"/>
      <c r="X58" s="16"/>
      <c r="Y58" s="16"/>
      <c r="Z58" s="104">
        <v>-6718</v>
      </c>
      <c r="AA58" s="104">
        <v>-16672</v>
      </c>
      <c r="AB58" s="169">
        <v>-28530</v>
      </c>
      <c r="AC58" s="49"/>
    </row>
    <row r="59" spans="4:29" x14ac:dyDescent="0.3">
      <c r="D59" s="60" t="s">
        <v>81</v>
      </c>
      <c r="E59" s="16"/>
      <c r="F59" s="104">
        <v>-20267.078400000057</v>
      </c>
      <c r="G59" s="104">
        <v>-49654.074349999901</v>
      </c>
      <c r="H59" s="104">
        <v>-66320</v>
      </c>
      <c r="I59" s="16"/>
      <c r="J59" s="42"/>
      <c r="K59" s="16"/>
      <c r="L59" s="49"/>
      <c r="M59" s="104">
        <v>-13917.094039999993</v>
      </c>
      <c r="N59" s="104">
        <v>-35216.541879999975</v>
      </c>
      <c r="O59" s="104">
        <v>-49654.074349999901</v>
      </c>
      <c r="P59" s="16"/>
      <c r="Q59" s="16"/>
      <c r="R59" s="16"/>
      <c r="S59" s="104">
        <v>-1794</v>
      </c>
      <c r="T59" s="104">
        <v>-6738</v>
      </c>
      <c r="U59" s="169">
        <v>-6694</v>
      </c>
      <c r="V59" s="104">
        <v>-66320</v>
      </c>
      <c r="W59" s="16"/>
      <c r="X59" s="16"/>
      <c r="Y59" s="16"/>
      <c r="Z59" s="104">
        <v>-11927</v>
      </c>
      <c r="AA59" s="104">
        <v>-51317</v>
      </c>
      <c r="AB59" s="169">
        <v>-95057</v>
      </c>
      <c r="AC59" s="49"/>
    </row>
    <row r="60" spans="4:29" x14ac:dyDescent="0.3">
      <c r="E60" s="16"/>
      <c r="I60" s="16"/>
      <c r="J60" s="42"/>
      <c r="K60" s="16"/>
      <c r="L60" s="49"/>
      <c r="P60" s="16"/>
      <c r="Q60" s="16"/>
      <c r="R60" s="16"/>
      <c r="U60" s="137"/>
      <c r="W60" s="16"/>
      <c r="X60" s="16"/>
      <c r="Y60" s="16"/>
      <c r="AB60" s="137"/>
      <c r="AC60" s="49"/>
    </row>
    <row r="61" spans="4:29" x14ac:dyDescent="0.3">
      <c r="D61" s="59" t="s">
        <v>4</v>
      </c>
      <c r="E61" s="16"/>
      <c r="F61" s="43">
        <f>SUM(F62:F70)</f>
        <v>255115</v>
      </c>
      <c r="G61" s="43">
        <f t="shared" ref="G61:H61" si="19">SUM(G62:G70)</f>
        <v>443788</v>
      </c>
      <c r="H61" s="43">
        <f t="shared" si="19"/>
        <v>604134</v>
      </c>
      <c r="I61" s="16"/>
      <c r="J61" s="42"/>
      <c r="K61" s="16"/>
      <c r="L61" s="49"/>
      <c r="M61" s="43">
        <f>SUM(M62:M70)</f>
        <v>296031</v>
      </c>
      <c r="N61" s="43">
        <f t="shared" ref="N61" si="20">SUM(N62:N70)</f>
        <v>371468</v>
      </c>
      <c r="O61" s="43">
        <f t="shared" ref="O61" si="21">SUM(O62:O70)</f>
        <v>443788</v>
      </c>
      <c r="P61" s="16"/>
      <c r="Q61" s="16"/>
      <c r="R61" s="16"/>
      <c r="S61" s="43">
        <f t="shared" ref="S61" si="22">SUM(S62:S70)</f>
        <v>156611</v>
      </c>
      <c r="T61" s="43">
        <f t="shared" ref="T61" si="23">SUM(T62:T70)</f>
        <v>305970</v>
      </c>
      <c r="U61" s="163">
        <f t="shared" ref="U61" si="24">SUM(U62:U70)</f>
        <v>500044</v>
      </c>
      <c r="V61" s="43">
        <f t="shared" ref="V61" si="25">SUM(V62:V70)</f>
        <v>604134</v>
      </c>
      <c r="W61" s="16"/>
      <c r="X61" s="16"/>
      <c r="Y61" s="16"/>
      <c r="Z61" s="43">
        <f t="shared" ref="Z61:AB61" si="26">SUM(Z62:Z70)</f>
        <v>454374</v>
      </c>
      <c r="AA61" s="43">
        <f t="shared" si="26"/>
        <v>727077</v>
      </c>
      <c r="AB61" s="163">
        <f t="shared" si="26"/>
        <v>999978</v>
      </c>
      <c r="AC61" s="49"/>
    </row>
    <row r="62" spans="4:29" x14ac:dyDescent="0.3">
      <c r="D62" s="61" t="s">
        <v>144</v>
      </c>
      <c r="E62" s="16"/>
      <c r="F62" s="17">
        <v>229172</v>
      </c>
      <c r="G62" s="17">
        <v>271181</v>
      </c>
      <c r="H62" s="17">
        <v>199089</v>
      </c>
      <c r="I62" s="16"/>
      <c r="J62" s="42"/>
      <c r="K62" s="16"/>
      <c r="L62" s="49"/>
      <c r="M62" s="42">
        <v>134542</v>
      </c>
      <c r="N62" s="42">
        <v>210442</v>
      </c>
      <c r="O62" s="30">
        <f t="shared" ref="O62:O70" si="27">G62</f>
        <v>271181</v>
      </c>
      <c r="P62" s="16"/>
      <c r="Q62" s="16"/>
      <c r="R62" s="16"/>
      <c r="S62" s="42">
        <v>88472</v>
      </c>
      <c r="T62" s="42">
        <v>151607</v>
      </c>
      <c r="U62" s="167">
        <v>188363</v>
      </c>
      <c r="V62" s="30">
        <f t="shared" ref="V62:V70" si="28">H62</f>
        <v>199089</v>
      </c>
      <c r="W62" s="16"/>
      <c r="X62" s="16"/>
      <c r="Y62" s="16"/>
      <c r="Z62" s="42">
        <v>16063</v>
      </c>
      <c r="AA62" s="42">
        <v>54016</v>
      </c>
      <c r="AB62" s="167">
        <v>60108</v>
      </c>
      <c r="AC62" s="49"/>
    </row>
    <row r="63" spans="4:29" x14ac:dyDescent="0.3">
      <c r="D63" s="61" t="s">
        <v>96</v>
      </c>
      <c r="E63" s="16"/>
      <c r="F63" s="17">
        <v>23741</v>
      </c>
      <c r="G63" s="17">
        <v>46817</v>
      </c>
      <c r="H63" s="17">
        <v>124543</v>
      </c>
      <c r="I63" s="16"/>
      <c r="J63" s="42"/>
      <c r="K63" s="16"/>
      <c r="L63" s="49"/>
      <c r="M63" s="42">
        <v>21678</v>
      </c>
      <c r="N63" s="42">
        <v>33975</v>
      </c>
      <c r="O63" s="30">
        <f t="shared" si="27"/>
        <v>46817</v>
      </c>
      <c r="P63" s="16"/>
      <c r="Q63" s="16"/>
      <c r="R63" s="16"/>
      <c r="S63" s="42">
        <v>14869</v>
      </c>
      <c r="T63" s="42">
        <v>42916</v>
      </c>
      <c r="U63" s="167">
        <v>86051</v>
      </c>
      <c r="V63" s="30">
        <f t="shared" si="28"/>
        <v>124543</v>
      </c>
      <c r="W63" s="16"/>
      <c r="X63" s="16"/>
      <c r="Y63" s="16"/>
      <c r="Z63" s="42">
        <v>57333</v>
      </c>
      <c r="AA63" s="42">
        <v>83463</v>
      </c>
      <c r="AB63" s="167">
        <v>128762</v>
      </c>
      <c r="AC63" s="49"/>
    </row>
    <row r="64" spans="4:29" x14ac:dyDescent="0.3">
      <c r="D64" s="61" t="s">
        <v>234</v>
      </c>
      <c r="E64" s="16"/>
      <c r="F64" s="17"/>
      <c r="G64" s="17"/>
      <c r="H64" s="17"/>
      <c r="I64" s="16"/>
      <c r="J64" s="42"/>
      <c r="K64" s="16"/>
      <c r="L64" s="49"/>
      <c r="M64" s="42"/>
      <c r="N64" s="42"/>
      <c r="O64" s="30"/>
      <c r="P64" s="16"/>
      <c r="Q64" s="16"/>
      <c r="R64" s="16"/>
      <c r="S64" s="42"/>
      <c r="T64" s="42">
        <v>0</v>
      </c>
      <c r="U64" s="167">
        <v>0</v>
      </c>
      <c r="V64" s="30">
        <v>0</v>
      </c>
      <c r="W64" s="16"/>
      <c r="X64" s="16"/>
      <c r="Y64" s="16"/>
      <c r="Z64" s="42">
        <v>0</v>
      </c>
      <c r="AA64" s="42">
        <v>7661</v>
      </c>
      <c r="AB64" s="167">
        <v>12180</v>
      </c>
      <c r="AC64" s="49"/>
    </row>
    <row r="65" spans="1:29" x14ac:dyDescent="0.3">
      <c r="D65" s="61" t="s">
        <v>97</v>
      </c>
      <c r="E65" s="16"/>
      <c r="F65" s="17">
        <v>1674</v>
      </c>
      <c r="G65" s="17">
        <v>8430</v>
      </c>
      <c r="H65" s="17">
        <v>159174</v>
      </c>
      <c r="I65" s="16"/>
      <c r="J65" s="42"/>
      <c r="K65" s="16"/>
      <c r="L65" s="49"/>
      <c r="M65" s="42">
        <v>2395</v>
      </c>
      <c r="N65" s="42">
        <v>3417</v>
      </c>
      <c r="O65" s="30">
        <f t="shared" si="27"/>
        <v>8430</v>
      </c>
      <c r="P65" s="16"/>
      <c r="Q65" s="16"/>
      <c r="R65" s="16"/>
      <c r="S65" s="42">
        <v>29461</v>
      </c>
      <c r="T65" s="42">
        <v>55272</v>
      </c>
      <c r="U65" s="167">
        <v>93028</v>
      </c>
      <c r="V65" s="30">
        <f t="shared" si="28"/>
        <v>159174</v>
      </c>
      <c r="W65" s="16"/>
      <c r="X65" s="16"/>
      <c r="Y65" s="16"/>
      <c r="Z65" s="42">
        <v>167152</v>
      </c>
      <c r="AA65" s="42">
        <v>333434</v>
      </c>
      <c r="AB65" s="167">
        <v>430423</v>
      </c>
      <c r="AC65" s="49"/>
    </row>
    <row r="66" spans="1:29" x14ac:dyDescent="0.3">
      <c r="D66" s="61" t="s">
        <v>98</v>
      </c>
      <c r="E66" s="16"/>
      <c r="F66" s="17">
        <v>0</v>
      </c>
      <c r="G66" s="17">
        <v>2577</v>
      </c>
      <c r="H66" s="17">
        <v>121328</v>
      </c>
      <c r="I66" s="16"/>
      <c r="J66" s="42"/>
      <c r="K66" s="16"/>
      <c r="L66" s="49"/>
      <c r="M66" s="42">
        <v>0</v>
      </c>
      <c r="N66" s="42">
        <v>194</v>
      </c>
      <c r="O66" s="30">
        <f t="shared" si="27"/>
        <v>2577</v>
      </c>
      <c r="P66" s="16"/>
      <c r="Q66" s="16"/>
      <c r="R66" s="16"/>
      <c r="S66" s="42">
        <v>3518</v>
      </c>
      <c r="T66" s="42">
        <v>9967</v>
      </c>
      <c r="U66" s="167">
        <v>37400</v>
      </c>
      <c r="V66" s="30">
        <f t="shared" si="28"/>
        <v>121328</v>
      </c>
      <c r="W66" s="16"/>
      <c r="X66" s="16"/>
      <c r="Y66" s="16"/>
      <c r="Z66" s="42">
        <v>103023</v>
      </c>
      <c r="AA66" s="42">
        <v>209228</v>
      </c>
      <c r="AB66" s="167">
        <v>334770</v>
      </c>
      <c r="AC66" s="49"/>
    </row>
    <row r="67" spans="1:29" ht="27" x14ac:dyDescent="0.3">
      <c r="D67" s="98" t="s">
        <v>235</v>
      </c>
      <c r="E67" s="16"/>
      <c r="F67" s="17">
        <v>0</v>
      </c>
      <c r="G67" s="17">
        <v>114783</v>
      </c>
      <c r="H67" s="17">
        <v>0</v>
      </c>
      <c r="I67" s="16"/>
      <c r="J67" s="42"/>
      <c r="K67" s="16"/>
      <c r="L67" s="49"/>
      <c r="M67" s="42">
        <v>131108</v>
      </c>
      <c r="N67" s="42">
        <v>113820</v>
      </c>
      <c r="O67" s="30">
        <f t="shared" si="27"/>
        <v>114783</v>
      </c>
      <c r="P67" s="16"/>
      <c r="Q67" s="16"/>
      <c r="R67" s="16"/>
      <c r="S67" s="42">
        <v>16134</v>
      </c>
      <c r="T67" s="42">
        <v>31902</v>
      </c>
      <c r="U67" s="167">
        <v>44378</v>
      </c>
      <c r="V67" s="30">
        <f t="shared" si="28"/>
        <v>0</v>
      </c>
      <c r="W67" s="16"/>
      <c r="X67" s="16"/>
      <c r="Y67" s="16"/>
      <c r="Z67" s="42">
        <v>56644</v>
      </c>
      <c r="AA67" s="42">
        <v>39275</v>
      </c>
      <c r="AB67" s="167">
        <v>33735</v>
      </c>
      <c r="AC67" s="49"/>
    </row>
    <row r="68" spans="1:29" x14ac:dyDescent="0.3">
      <c r="D68" s="98" t="s">
        <v>210</v>
      </c>
      <c r="E68" s="16"/>
      <c r="F68" s="17">
        <v>0</v>
      </c>
      <c r="G68" s="17">
        <v>0</v>
      </c>
      <c r="H68" s="17">
        <v>0</v>
      </c>
      <c r="I68" s="16"/>
      <c r="J68" s="42"/>
      <c r="K68" s="16"/>
      <c r="L68" s="49"/>
      <c r="M68" s="42">
        <v>0</v>
      </c>
      <c r="N68" s="42">
        <v>0</v>
      </c>
      <c r="O68" s="30">
        <v>0</v>
      </c>
      <c r="P68" s="16"/>
      <c r="Q68" s="16"/>
      <c r="R68" s="16"/>
      <c r="S68" s="42">
        <v>0</v>
      </c>
      <c r="T68" s="42">
        <v>0</v>
      </c>
      <c r="U68" s="167">
        <v>0</v>
      </c>
      <c r="V68" s="30">
        <v>0</v>
      </c>
      <c r="W68" s="16"/>
      <c r="X68" s="16"/>
      <c r="Y68" s="16"/>
      <c r="Z68" s="42">
        <v>54159</v>
      </c>
      <c r="AA68" s="42">
        <v>0</v>
      </c>
      <c r="AB68" s="167">
        <v>0</v>
      </c>
      <c r="AC68" s="49"/>
    </row>
    <row r="69" spans="1:29" ht="27" x14ac:dyDescent="0.3">
      <c r="D69" s="98" t="s">
        <v>148</v>
      </c>
      <c r="E69" s="16"/>
      <c r="F69" s="17">
        <v>0</v>
      </c>
      <c r="G69" s="17">
        <v>0</v>
      </c>
      <c r="H69" s="17">
        <v>0</v>
      </c>
      <c r="I69" s="16"/>
      <c r="J69" s="42"/>
      <c r="K69" s="16"/>
      <c r="L69" s="49"/>
      <c r="M69" s="42">
        <v>0</v>
      </c>
      <c r="N69" s="42">
        <v>0</v>
      </c>
      <c r="O69" s="30">
        <v>0</v>
      </c>
      <c r="P69" s="16"/>
      <c r="Q69" s="16"/>
      <c r="R69" s="16"/>
      <c r="S69" s="42">
        <v>4157</v>
      </c>
      <c r="T69" s="42">
        <v>0</v>
      </c>
      <c r="U69" s="167">
        <v>0</v>
      </c>
      <c r="V69" s="30">
        <v>0</v>
      </c>
      <c r="W69" s="16"/>
      <c r="X69" s="16"/>
      <c r="Y69" s="16"/>
      <c r="Z69" s="42">
        <v>0</v>
      </c>
      <c r="AA69" s="42">
        <v>0</v>
      </c>
      <c r="AB69" s="167">
        <v>0</v>
      </c>
      <c r="AC69" s="49"/>
    </row>
    <row r="70" spans="1:29" s="145" customFormat="1" ht="26.4" x14ac:dyDescent="0.3">
      <c r="A70" s="56"/>
      <c r="B70" s="56"/>
      <c r="C70" s="56"/>
      <c r="D70" s="99" t="s">
        <v>104</v>
      </c>
      <c r="E70" s="16"/>
      <c r="F70" s="17">
        <v>528</v>
      </c>
      <c r="G70" s="17">
        <v>0</v>
      </c>
      <c r="H70" s="17">
        <v>0</v>
      </c>
      <c r="I70" s="16"/>
      <c r="J70" s="42"/>
      <c r="K70" s="16"/>
      <c r="L70" s="49"/>
      <c r="M70" s="143">
        <v>6308</v>
      </c>
      <c r="N70" s="143">
        <v>9620</v>
      </c>
      <c r="O70" s="144">
        <f t="shared" si="27"/>
        <v>0</v>
      </c>
      <c r="S70" s="143">
        <v>0</v>
      </c>
      <c r="T70" s="143">
        <v>14306</v>
      </c>
      <c r="U70" s="170">
        <v>50824</v>
      </c>
      <c r="V70" s="144">
        <f t="shared" si="28"/>
        <v>0</v>
      </c>
      <c r="Z70" s="143">
        <v>0</v>
      </c>
      <c r="AA70" s="143">
        <v>0</v>
      </c>
      <c r="AB70" s="170">
        <v>0</v>
      </c>
      <c r="AC70" s="146"/>
    </row>
    <row r="71" spans="1:29" x14ac:dyDescent="0.3">
      <c r="D71" s="21"/>
      <c r="E71" s="16"/>
      <c r="I71" s="16"/>
      <c r="J71" s="42"/>
      <c r="K71" s="16"/>
      <c r="L71" s="49"/>
      <c r="P71" s="16"/>
      <c r="Q71" s="16"/>
      <c r="R71" s="16"/>
      <c r="U71" s="137"/>
      <c r="W71" s="16"/>
      <c r="X71" s="16"/>
      <c r="Y71" s="16"/>
      <c r="AB71" s="137"/>
      <c r="AC71" s="49"/>
    </row>
    <row r="72" spans="1:29" x14ac:dyDescent="0.3">
      <c r="D72" s="59" t="s">
        <v>5</v>
      </c>
      <c r="E72" s="16"/>
      <c r="F72" s="43">
        <f>SUM(F73:F84)</f>
        <v>-101777</v>
      </c>
      <c r="G72" s="43">
        <f t="shared" ref="G72:H72" si="29">SUM(G73:G84)</f>
        <v>-84243</v>
      </c>
      <c r="H72" s="43">
        <f t="shared" si="29"/>
        <v>-293625</v>
      </c>
      <c r="I72" s="16"/>
      <c r="J72" s="42"/>
      <c r="K72" s="16"/>
      <c r="L72" s="49"/>
      <c r="M72" s="43">
        <f t="shared" ref="M72" si="30">SUM(M73:M84)</f>
        <v>-19008</v>
      </c>
      <c r="N72" s="43">
        <f t="shared" ref="N72" si="31">SUM(N73:N84)</f>
        <v>-42313</v>
      </c>
      <c r="O72" s="43">
        <f t="shared" ref="O72" si="32">SUM(O73:O84)</f>
        <v>-84243</v>
      </c>
      <c r="P72" s="16"/>
      <c r="Q72" s="16"/>
      <c r="R72" s="16"/>
      <c r="S72" s="43">
        <f t="shared" ref="S72" si="33">SUM(S73:S84)</f>
        <v>-10400</v>
      </c>
      <c r="T72" s="43">
        <f t="shared" ref="T72" si="34">SUM(T73:T84)</f>
        <v>-31309</v>
      </c>
      <c r="U72" s="163">
        <f t="shared" ref="U72" si="35">SUM(U73:U84)</f>
        <v>-78148</v>
      </c>
      <c r="V72" s="43">
        <f t="shared" ref="V72" si="36">SUM(V73:V84)</f>
        <v>-293625</v>
      </c>
      <c r="W72" s="16"/>
      <c r="X72" s="16"/>
      <c r="Y72" s="16"/>
      <c r="Z72" s="43">
        <f t="shared" ref="Z72:AB72" si="37">SUM(Z73:Z84)</f>
        <v>-133949</v>
      </c>
      <c r="AA72" s="43">
        <f t="shared" si="37"/>
        <v>-293757</v>
      </c>
      <c r="AB72" s="163">
        <f t="shared" si="37"/>
        <v>-440018</v>
      </c>
      <c r="AC72" s="49"/>
    </row>
    <row r="73" spans="1:29" x14ac:dyDescent="0.3">
      <c r="D73" s="62" t="s">
        <v>100</v>
      </c>
      <c r="E73" s="16"/>
      <c r="F73" s="17">
        <v>-15785</v>
      </c>
      <c r="G73" s="17">
        <v>-25088</v>
      </c>
      <c r="H73" s="17">
        <v>-110547</v>
      </c>
      <c r="I73" s="16"/>
      <c r="J73" s="42"/>
      <c r="K73" s="16"/>
      <c r="L73" s="49"/>
      <c r="M73" s="30">
        <v>-7473</v>
      </c>
      <c r="N73" s="30">
        <v>-17562</v>
      </c>
      <c r="O73" s="30">
        <v>-25088</v>
      </c>
      <c r="S73" s="30">
        <v>-6585</v>
      </c>
      <c r="T73" s="30">
        <v>-19225</v>
      </c>
      <c r="U73" s="171">
        <v>-54156</v>
      </c>
      <c r="V73" s="30">
        <v>-110547</v>
      </c>
      <c r="Z73" s="30">
        <v>-105439</v>
      </c>
      <c r="AA73" s="30">
        <v>-244883</v>
      </c>
      <c r="AB73" s="171">
        <v>-385951</v>
      </c>
      <c r="AC73" s="49"/>
    </row>
    <row r="74" spans="1:29" x14ac:dyDescent="0.3">
      <c r="D74" s="62" t="s">
        <v>95</v>
      </c>
      <c r="E74" s="16"/>
      <c r="F74" s="17">
        <v>0</v>
      </c>
      <c r="G74" s="17">
        <v>0</v>
      </c>
      <c r="H74" s="17">
        <v>-9570</v>
      </c>
      <c r="I74" s="16"/>
      <c r="J74" s="42"/>
      <c r="K74" s="16"/>
      <c r="L74" s="49"/>
      <c r="M74" s="30">
        <v>0</v>
      </c>
      <c r="N74" s="30">
        <v>0</v>
      </c>
      <c r="O74" s="30">
        <v>0</v>
      </c>
      <c r="S74" s="30">
        <v>0</v>
      </c>
      <c r="T74" s="30">
        <v>0</v>
      </c>
      <c r="U74" s="171">
        <v>-4926</v>
      </c>
      <c r="V74" s="30">
        <v>-9570</v>
      </c>
      <c r="Z74" s="30">
        <v>-5804</v>
      </c>
      <c r="AA74" s="30">
        <v>-11826</v>
      </c>
      <c r="AB74" s="171">
        <v>-18143</v>
      </c>
      <c r="AC74" s="49"/>
    </row>
    <row r="75" spans="1:29" x14ac:dyDescent="0.3">
      <c r="D75" s="62" t="s">
        <v>99</v>
      </c>
      <c r="E75" s="16"/>
      <c r="F75" s="17">
        <v>-1436</v>
      </c>
      <c r="G75" s="17">
        <v>-15348</v>
      </c>
      <c r="H75" s="17">
        <v>0</v>
      </c>
      <c r="I75" s="16"/>
      <c r="J75" s="42"/>
      <c r="K75" s="16"/>
      <c r="L75" s="49"/>
      <c r="M75" s="30">
        <v>-10003</v>
      </c>
      <c r="N75" s="30">
        <v>-14636</v>
      </c>
      <c r="O75" s="30">
        <v>-15348</v>
      </c>
      <c r="S75" s="30">
        <v>-1992</v>
      </c>
      <c r="T75" s="30">
        <v>-3514</v>
      </c>
      <c r="U75" s="171">
        <v>-4191</v>
      </c>
      <c r="V75" s="30">
        <v>0</v>
      </c>
      <c r="Z75" s="30">
        <v>0</v>
      </c>
      <c r="AA75" s="30">
        <v>0</v>
      </c>
      <c r="AB75" s="171">
        <v>0</v>
      </c>
      <c r="AC75" s="49"/>
    </row>
    <row r="76" spans="1:29" x14ac:dyDescent="0.3">
      <c r="D76" s="62" t="s">
        <v>103</v>
      </c>
      <c r="E76" s="16"/>
      <c r="F76" s="17">
        <v>-1199</v>
      </c>
      <c r="G76" s="17">
        <v>-10899</v>
      </c>
      <c r="H76" s="17">
        <v>-20111</v>
      </c>
      <c r="I76" s="16"/>
      <c r="J76" s="42"/>
      <c r="K76" s="16"/>
      <c r="L76" s="49"/>
      <c r="M76" s="30">
        <v>-1263</v>
      </c>
      <c r="N76" s="30">
        <v>-5617</v>
      </c>
      <c r="O76" s="30">
        <v>-10899</v>
      </c>
      <c r="S76" s="30">
        <v>-1823</v>
      </c>
      <c r="T76" s="30">
        <v>-7799</v>
      </c>
      <c r="U76" s="171">
        <v>-13328</v>
      </c>
      <c r="V76" s="30">
        <v>-20111</v>
      </c>
      <c r="Z76" s="30">
        <v>-5710</v>
      </c>
      <c r="AA76" s="30">
        <v>-9676</v>
      </c>
      <c r="AB76" s="171">
        <v>-12460</v>
      </c>
      <c r="AC76" s="49"/>
    </row>
    <row r="77" spans="1:29" x14ac:dyDescent="0.3">
      <c r="D77" s="62" t="s">
        <v>211</v>
      </c>
      <c r="E77" s="16"/>
      <c r="F77" s="17">
        <v>0</v>
      </c>
      <c r="G77" s="17">
        <v>0</v>
      </c>
      <c r="H77" s="17">
        <v>0</v>
      </c>
      <c r="I77" s="16"/>
      <c r="J77" s="42"/>
      <c r="K77" s="16"/>
      <c r="L77" s="49"/>
      <c r="M77" s="30">
        <v>0</v>
      </c>
      <c r="N77" s="30">
        <v>0</v>
      </c>
      <c r="O77" s="30">
        <v>0</v>
      </c>
      <c r="S77" s="30">
        <v>0</v>
      </c>
      <c r="T77" s="30">
        <v>0</v>
      </c>
      <c r="U77" s="171">
        <v>0</v>
      </c>
      <c r="V77" s="30">
        <v>0</v>
      </c>
      <c r="Z77" s="30">
        <v>-721</v>
      </c>
      <c r="AA77" s="30">
        <v>-1412</v>
      </c>
      <c r="AB77" s="171">
        <v>-3920</v>
      </c>
      <c r="AC77" s="49"/>
    </row>
    <row r="78" spans="1:29" x14ac:dyDescent="0.3">
      <c r="D78" s="62" t="s">
        <v>101</v>
      </c>
      <c r="E78" s="16"/>
      <c r="F78" s="17">
        <v>-2598</v>
      </c>
      <c r="G78" s="17">
        <v>-5711</v>
      </c>
      <c r="H78" s="17">
        <v>-4631</v>
      </c>
      <c r="I78" s="16"/>
      <c r="J78" s="42"/>
      <c r="K78" s="16"/>
      <c r="L78" s="49"/>
      <c r="M78" s="30">
        <v>-269</v>
      </c>
      <c r="N78" s="30">
        <v>-4229</v>
      </c>
      <c r="O78" s="30">
        <v>-5711</v>
      </c>
      <c r="S78" s="30">
        <v>0</v>
      </c>
      <c r="T78" s="30">
        <v>-771</v>
      </c>
      <c r="U78" s="171">
        <v>-1547</v>
      </c>
      <c r="V78" s="30">
        <v>-4631</v>
      </c>
      <c r="Z78" s="30">
        <v>0</v>
      </c>
      <c r="AA78" s="30">
        <v>0</v>
      </c>
      <c r="AB78" s="171">
        <v>0</v>
      </c>
      <c r="AC78" s="49"/>
    </row>
    <row r="79" spans="1:29" x14ac:dyDescent="0.3">
      <c r="D79" s="62" t="s">
        <v>102</v>
      </c>
      <c r="E79" s="16"/>
      <c r="F79" s="17">
        <v>0</v>
      </c>
      <c r="G79" s="17">
        <v>-269</v>
      </c>
      <c r="H79" s="17">
        <v>-2835</v>
      </c>
      <c r="I79" s="16"/>
      <c r="J79" s="42"/>
      <c r="K79" s="16"/>
      <c r="L79" s="49"/>
      <c r="M79" s="30">
        <v>0</v>
      </c>
      <c r="N79" s="30">
        <v>-269</v>
      </c>
      <c r="O79" s="30">
        <v>-269</v>
      </c>
      <c r="S79" s="30">
        <v>0</v>
      </c>
      <c r="T79" s="30">
        <v>0</v>
      </c>
      <c r="U79" s="171">
        <v>0</v>
      </c>
      <c r="V79" s="30">
        <v>-2835</v>
      </c>
      <c r="Z79" s="30">
        <v>0</v>
      </c>
      <c r="AA79" s="30">
        <v>0</v>
      </c>
      <c r="AB79" s="171">
        <v>0</v>
      </c>
      <c r="AC79" s="49"/>
    </row>
    <row r="80" spans="1:29" s="142" customFormat="1" ht="27" x14ac:dyDescent="0.3">
      <c r="A80" s="56"/>
      <c r="B80" s="56"/>
      <c r="C80" s="56"/>
      <c r="D80" s="98" t="s">
        <v>147</v>
      </c>
      <c r="E80" s="16"/>
      <c r="F80" s="17">
        <v>0</v>
      </c>
      <c r="G80" s="17">
        <v>0</v>
      </c>
      <c r="H80" s="17">
        <v>-82622</v>
      </c>
      <c r="I80" s="16"/>
      <c r="J80" s="42"/>
      <c r="K80" s="16"/>
      <c r="L80" s="49"/>
      <c r="M80" s="139">
        <v>0</v>
      </c>
      <c r="N80" s="139">
        <v>0</v>
      </c>
      <c r="O80" s="139">
        <v>0</v>
      </c>
      <c r="P80" s="140"/>
      <c r="Q80" s="140"/>
      <c r="R80" s="140"/>
      <c r="S80" s="139">
        <v>0</v>
      </c>
      <c r="T80" s="139">
        <v>0</v>
      </c>
      <c r="U80" s="172">
        <v>0</v>
      </c>
      <c r="V80" s="139">
        <v>-82622</v>
      </c>
      <c r="W80" s="140"/>
      <c r="X80" s="140"/>
      <c r="Y80" s="140"/>
      <c r="Z80" s="139">
        <v>0</v>
      </c>
      <c r="AA80" s="139">
        <v>0</v>
      </c>
      <c r="AB80" s="172">
        <v>0</v>
      </c>
      <c r="AC80" s="141"/>
    </row>
    <row r="81" spans="4:29" x14ac:dyDescent="0.3">
      <c r="D81" s="63" t="s">
        <v>105</v>
      </c>
      <c r="E81" s="16"/>
      <c r="F81" s="17">
        <v>-80759</v>
      </c>
      <c r="G81" s="17">
        <v>0</v>
      </c>
      <c r="H81" s="17">
        <v>0</v>
      </c>
      <c r="I81" s="16"/>
      <c r="J81" s="42"/>
      <c r="K81" s="16"/>
      <c r="L81" s="49"/>
      <c r="M81" s="30">
        <v>0</v>
      </c>
      <c r="N81" s="30">
        <v>0</v>
      </c>
      <c r="O81" s="30">
        <v>0</v>
      </c>
      <c r="S81" s="30">
        <v>0</v>
      </c>
      <c r="T81" s="30">
        <v>0</v>
      </c>
      <c r="U81" s="171">
        <v>0</v>
      </c>
      <c r="V81" s="30">
        <v>0</v>
      </c>
      <c r="Z81" s="30">
        <v>0</v>
      </c>
      <c r="AA81" s="30">
        <v>0</v>
      </c>
      <c r="AB81" s="171">
        <v>0</v>
      </c>
      <c r="AC81" s="49"/>
    </row>
    <row r="82" spans="4:29" x14ac:dyDescent="0.3">
      <c r="D82" s="63" t="s">
        <v>149</v>
      </c>
      <c r="E82" s="16"/>
      <c r="F82" s="17">
        <v>0</v>
      </c>
      <c r="G82" s="17">
        <v>0</v>
      </c>
      <c r="H82" s="17">
        <v>-49168</v>
      </c>
      <c r="I82" s="16"/>
      <c r="J82" s="42"/>
      <c r="K82" s="16"/>
      <c r="L82" s="49"/>
      <c r="M82" s="30">
        <v>0</v>
      </c>
      <c r="N82" s="30">
        <v>0</v>
      </c>
      <c r="O82" s="30">
        <v>0</v>
      </c>
      <c r="S82" s="30">
        <v>0</v>
      </c>
      <c r="T82" s="30">
        <v>0</v>
      </c>
      <c r="U82" s="171">
        <v>0</v>
      </c>
      <c r="V82" s="30">
        <v>-49168</v>
      </c>
      <c r="Z82" s="30">
        <v>0</v>
      </c>
      <c r="AA82" s="30">
        <v>0</v>
      </c>
      <c r="AB82" s="171">
        <v>0</v>
      </c>
      <c r="AC82" s="49"/>
    </row>
    <row r="83" spans="4:29" x14ac:dyDescent="0.3">
      <c r="D83" s="63" t="s">
        <v>212</v>
      </c>
      <c r="E83" s="16"/>
      <c r="F83" s="17">
        <v>0</v>
      </c>
      <c r="G83" s="17">
        <v>0</v>
      </c>
      <c r="H83" s="17">
        <v>0</v>
      </c>
      <c r="I83" s="16"/>
      <c r="J83" s="42"/>
      <c r="K83" s="16"/>
      <c r="L83" s="49"/>
      <c r="M83" s="30">
        <v>0</v>
      </c>
      <c r="N83" s="30">
        <v>0</v>
      </c>
      <c r="O83" s="30">
        <v>0</v>
      </c>
      <c r="S83" s="30">
        <v>0</v>
      </c>
      <c r="T83" s="30">
        <v>0</v>
      </c>
      <c r="U83" s="171">
        <v>0</v>
      </c>
      <c r="V83" s="30">
        <v>0</v>
      </c>
      <c r="Z83" s="30">
        <v>-1114</v>
      </c>
      <c r="AA83" s="30">
        <v>-1654</v>
      </c>
      <c r="AB83" s="171">
        <v>-6246</v>
      </c>
      <c r="AC83" s="49"/>
    </row>
    <row r="84" spans="4:29" ht="26.4" x14ac:dyDescent="0.3">
      <c r="D84" s="99" t="s">
        <v>148</v>
      </c>
      <c r="E84" s="16"/>
      <c r="F84" s="17">
        <v>0</v>
      </c>
      <c r="G84" s="17">
        <v>-26928</v>
      </c>
      <c r="H84" s="17">
        <v>-14141</v>
      </c>
      <c r="I84" s="16"/>
      <c r="J84" s="42"/>
      <c r="K84" s="16"/>
      <c r="L84" s="49"/>
      <c r="M84" s="139">
        <v>0</v>
      </c>
      <c r="N84" s="139">
        <v>0</v>
      </c>
      <c r="O84" s="139">
        <v>-26928</v>
      </c>
      <c r="P84" s="140"/>
      <c r="Q84" s="140"/>
      <c r="R84" s="140"/>
      <c r="S84" s="139">
        <v>0</v>
      </c>
      <c r="T84" s="139">
        <v>0</v>
      </c>
      <c r="U84" s="172">
        <v>0</v>
      </c>
      <c r="V84" s="139">
        <v>-14141</v>
      </c>
      <c r="W84" s="140"/>
      <c r="X84" s="140"/>
      <c r="Y84" s="140"/>
      <c r="Z84" s="139">
        <v>-15161</v>
      </c>
      <c r="AA84" s="139">
        <v>-24306</v>
      </c>
      <c r="AB84" s="172">
        <v>-13298</v>
      </c>
      <c r="AC84" s="49"/>
    </row>
    <row r="87" spans="4:29" x14ac:dyDescent="0.3">
      <c r="D87" s="46" t="s">
        <v>201</v>
      </c>
    </row>
    <row r="88" spans="4:29" x14ac:dyDescent="0.3">
      <c r="D88" s="121">
        <v>1</v>
      </c>
      <c r="M88" s="30"/>
      <c r="N88" s="30"/>
      <c r="O88" s="30"/>
      <c r="S88" s="30"/>
      <c r="T88" s="30"/>
      <c r="U88" s="30"/>
      <c r="V88" s="30"/>
      <c r="Z88" s="30"/>
    </row>
    <row r="89" spans="4:29" x14ac:dyDescent="0.3">
      <c r="M89" s="30"/>
      <c r="N89" s="30"/>
      <c r="O89" s="30"/>
      <c r="S89" s="30"/>
      <c r="T89" s="30"/>
      <c r="U89" s="30"/>
      <c r="V89" s="30"/>
      <c r="Z89" s="30"/>
    </row>
    <row r="90" spans="4:29" x14ac:dyDescent="0.3">
      <c r="M90" s="30"/>
      <c r="N90" s="30"/>
      <c r="O90" s="30"/>
      <c r="S90" s="30"/>
      <c r="T90" s="30"/>
      <c r="U90" s="30"/>
      <c r="V90" s="30"/>
      <c r="Z90" s="30"/>
    </row>
    <row r="91" spans="4:29" x14ac:dyDescent="0.3">
      <c r="M91" s="30"/>
      <c r="N91" s="30"/>
      <c r="O91" s="30"/>
      <c r="S91" s="30"/>
      <c r="T91" s="30"/>
      <c r="U91" s="30"/>
      <c r="V91" s="30"/>
      <c r="Z91" s="30"/>
    </row>
    <row r="92" spans="4:29" x14ac:dyDescent="0.3">
      <c r="M92" s="30"/>
      <c r="N92" s="30"/>
      <c r="O92" s="30"/>
      <c r="S92" s="30"/>
      <c r="T92" s="30"/>
      <c r="U92" s="30"/>
      <c r="V92" s="30"/>
      <c r="Z92" s="30"/>
    </row>
    <row r="93" spans="4:29" x14ac:dyDescent="0.3">
      <c r="M93" s="30"/>
      <c r="N93" s="30"/>
      <c r="O93" s="30"/>
      <c r="S93" s="30"/>
      <c r="T93" s="30"/>
      <c r="U93" s="30"/>
      <c r="V93" s="30"/>
      <c r="Z93" s="30"/>
    </row>
    <row r="94" spans="4:29" x14ac:dyDescent="0.3">
      <c r="M94" s="30"/>
      <c r="N94" s="30"/>
      <c r="O94" s="30"/>
      <c r="S94" s="30"/>
      <c r="T94" s="30"/>
      <c r="U94" s="30"/>
      <c r="V94" s="30"/>
      <c r="Z94" s="30"/>
    </row>
    <row r="95" spans="4:29" x14ac:dyDescent="0.3">
      <c r="M95" s="30"/>
      <c r="N95" s="30"/>
      <c r="O95" s="30"/>
      <c r="S95" s="30"/>
      <c r="T95" s="30"/>
      <c r="U95" s="30"/>
      <c r="V95" s="30"/>
      <c r="Z95" s="30"/>
    </row>
    <row r="96" spans="4:29" x14ac:dyDescent="0.3">
      <c r="M96" s="30"/>
      <c r="N96" s="30"/>
      <c r="O96" s="30"/>
      <c r="S96" s="30"/>
      <c r="T96" s="30"/>
      <c r="U96" s="30"/>
      <c r="V96" s="30"/>
      <c r="Z96" s="30"/>
    </row>
    <row r="97" spans="4:26" x14ac:dyDescent="0.3">
      <c r="M97" s="30"/>
      <c r="N97" s="30"/>
      <c r="O97" s="30"/>
      <c r="S97" s="30"/>
      <c r="T97" s="30"/>
      <c r="U97" s="30"/>
      <c r="V97" s="30"/>
      <c r="Z97" s="30"/>
    </row>
    <row r="98" spans="4:26" x14ac:dyDescent="0.3">
      <c r="M98" s="30"/>
      <c r="N98" s="30"/>
      <c r="O98" s="30"/>
      <c r="S98" s="30"/>
      <c r="T98" s="30"/>
      <c r="U98" s="30"/>
      <c r="V98" s="30"/>
      <c r="Z98" s="30"/>
    </row>
    <row r="99" spans="4:26" x14ac:dyDescent="0.3">
      <c r="M99" s="30"/>
      <c r="N99" s="30"/>
      <c r="O99" s="30"/>
      <c r="S99" s="30"/>
      <c r="T99" s="30"/>
      <c r="U99" s="30"/>
      <c r="V99" s="30"/>
      <c r="Z99" s="30"/>
    </row>
    <row r="100" spans="4:26" x14ac:dyDescent="0.3">
      <c r="M100" s="30"/>
      <c r="N100" s="30"/>
      <c r="O100" s="30"/>
    </row>
    <row r="101" spans="4:26" x14ac:dyDescent="0.3">
      <c r="M101" s="30"/>
      <c r="N101" s="30"/>
      <c r="O101" s="30"/>
    </row>
    <row r="102" spans="4:26" x14ac:dyDescent="0.3">
      <c r="M102" s="30"/>
      <c r="N102" s="30"/>
      <c r="O102" s="30"/>
    </row>
    <row r="103" spans="4:26" x14ac:dyDescent="0.3">
      <c r="M103" s="30"/>
      <c r="N103" s="30"/>
      <c r="O103" s="30"/>
    </row>
    <row r="105" spans="4:26" x14ac:dyDescent="0.3">
      <c r="D105" s="21"/>
    </row>
  </sheetData>
  <mergeCells count="3">
    <mergeCell ref="L3:O3"/>
    <mergeCell ref="S3:V3"/>
    <mergeCell ref="Z3:A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Содержание</vt:lpstr>
      <vt:lpstr>BS</vt:lpstr>
      <vt:lpstr>PL</vt:lpstr>
      <vt:lpstr>CF</vt:lpstr>
      <vt:lpstr>Фин и опер показатели</vt:lpstr>
      <vt:lpstr>Расшифровки PL</vt:lpstr>
      <vt:lpstr>PL!_ftn1</vt:lpstr>
      <vt:lpstr>PL!_ftnref1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2024-11-18T21:00:57Z</dcterms:modified>
</cp:coreProperties>
</file>